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Парголово ДОУ-220\монолит\для тендера\"/>
    </mc:Choice>
  </mc:AlternateContent>
  <xr:revisionPtr revIDLastSave="0" documentId="13_ncr:1_{C8F4E19E-9A50-443D-86C2-800AA4E19FE2}" xr6:coauthVersionLast="45" xr6:coauthVersionMax="45" xr10:uidLastSave="{00000000-0000-0000-0000-000000000000}"/>
  <bookViews>
    <workbookView xWindow="-120" yWindow="-120" windowWidth="29040" windowHeight="15990" xr2:uid="{B3EAF6DA-6B8B-4607-AD13-BF27AE002C95}"/>
  </bookViews>
  <sheets>
    <sheet name="монолит" sheetId="5" r:id="rId1"/>
  </sheets>
  <definedNames>
    <definedName name="_xlnm._FilterDatabase" localSheetId="0" hidden="1">монолит!$A$15:$I$456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6" i="5" l="1"/>
  <c r="G455" i="5"/>
  <c r="G454" i="5"/>
  <c r="G451" i="5"/>
  <c r="G450" i="5"/>
  <c r="G448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0" i="5"/>
  <c r="G429" i="5"/>
  <c r="G428" i="5"/>
  <c r="G427" i="5"/>
  <c r="G426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08" i="5"/>
  <c r="G406" i="5"/>
  <c r="G404" i="5"/>
  <c r="G399" i="5"/>
  <c r="G398" i="5"/>
  <c r="G397" i="5"/>
  <c r="G396" i="5"/>
  <c r="G395" i="5"/>
  <c r="G394" i="5"/>
  <c r="G393" i="5"/>
  <c r="G392" i="5"/>
  <c r="G391" i="5"/>
  <c r="G390" i="5"/>
  <c r="G389" i="5"/>
  <c r="G386" i="5"/>
  <c r="G384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5" i="5"/>
  <c r="G363" i="5"/>
  <c r="G361" i="5"/>
  <c r="G356" i="5"/>
  <c r="G355" i="5"/>
  <c r="G348" i="5"/>
  <c r="G347" i="5"/>
  <c r="G346" i="5"/>
  <c r="G345" i="5"/>
  <c r="G344" i="5"/>
  <c r="G343" i="5"/>
  <c r="G342" i="5"/>
  <c r="G341" i="5"/>
  <c r="G340" i="5"/>
  <c r="G339" i="5"/>
  <c r="G338" i="5"/>
  <c r="G336" i="5"/>
  <c r="G334" i="5"/>
  <c r="G329" i="5"/>
  <c r="G327" i="5"/>
  <c r="G323" i="5"/>
  <c r="G321" i="5"/>
  <c r="G320" i="5"/>
  <c r="G319" i="5"/>
  <c r="G318" i="5"/>
  <c r="G317" i="5"/>
  <c r="G316" i="5"/>
  <c r="G315" i="5"/>
  <c r="G314" i="5"/>
  <c r="G311" i="5"/>
  <c r="G308" i="5"/>
  <c r="G305" i="5"/>
  <c r="G303" i="5"/>
  <c r="G299" i="5"/>
  <c r="G297" i="5"/>
  <c r="G296" i="5"/>
  <c r="G295" i="5"/>
  <c r="G294" i="5"/>
  <c r="G293" i="5"/>
  <c r="G292" i="5"/>
  <c r="G291" i="5"/>
  <c r="G290" i="5"/>
  <c r="G289" i="5"/>
  <c r="G288" i="5"/>
  <c r="G287" i="5"/>
  <c r="G283" i="5"/>
  <c r="G281" i="5"/>
  <c r="G277" i="5"/>
  <c r="G276" i="5"/>
  <c r="G275" i="5"/>
  <c r="G274" i="5"/>
  <c r="G273" i="5"/>
  <c r="G272" i="5"/>
  <c r="G271" i="5"/>
  <c r="G269" i="5"/>
  <c r="G268" i="5"/>
  <c r="G267" i="5"/>
  <c r="G266" i="5"/>
  <c r="G265" i="5"/>
  <c r="G264" i="5"/>
  <c r="G263" i="5"/>
  <c r="G262" i="5"/>
  <c r="G261" i="5"/>
  <c r="G260" i="5"/>
  <c r="G256" i="5"/>
  <c r="G255" i="5"/>
  <c r="G254" i="5"/>
  <c r="G251" i="5"/>
  <c r="G249" i="5"/>
  <c r="G245" i="5"/>
  <c r="G243" i="5"/>
  <c r="G242" i="5"/>
  <c r="G241" i="5"/>
  <c r="G240" i="5"/>
  <c r="G239" i="5"/>
  <c r="G235" i="5"/>
  <c r="G229" i="5"/>
  <c r="G228" i="5"/>
  <c r="G227" i="5"/>
  <c r="G226" i="5"/>
  <c r="G225" i="5"/>
  <c r="G224" i="5"/>
  <c r="G223" i="5"/>
  <c r="G222" i="5"/>
  <c r="G221" i="5"/>
  <c r="G220" i="5"/>
  <c r="G219" i="5"/>
  <c r="G214" i="5"/>
  <c r="G213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84" i="5"/>
  <c r="G180" i="5"/>
  <c r="G175" i="5"/>
  <c r="G174" i="5"/>
  <c r="G173" i="5"/>
  <c r="G172" i="5"/>
  <c r="G171" i="5"/>
  <c r="G170" i="5"/>
  <c r="G169" i="5"/>
  <c r="G168" i="5"/>
  <c r="G167" i="5"/>
  <c r="G166" i="5"/>
  <c r="G165" i="5"/>
  <c r="G161" i="5"/>
  <c r="G157" i="5"/>
  <c r="G155" i="5"/>
  <c r="G153" i="5"/>
  <c r="G150" i="5"/>
  <c r="G149" i="5"/>
  <c r="G147" i="5"/>
  <c r="G145" i="5"/>
  <c r="G144" i="5"/>
  <c r="G143" i="5"/>
  <c r="G132" i="5"/>
  <c r="G130" i="5"/>
  <c r="G128" i="5"/>
  <c r="G127" i="5"/>
  <c r="G126" i="5"/>
  <c r="G125" i="5"/>
  <c r="G124" i="5"/>
  <c r="G123" i="5"/>
  <c r="G122" i="5"/>
  <c r="G116" i="5"/>
  <c r="G115" i="5"/>
  <c r="G114" i="5"/>
  <c r="G113" i="5"/>
  <c r="G104" i="5"/>
  <c r="G101" i="5"/>
  <c r="G99" i="5"/>
  <c r="G98" i="5"/>
  <c r="G96" i="5"/>
  <c r="G94" i="5"/>
  <c r="G90" i="5"/>
  <c r="G89" i="5"/>
  <c r="G88" i="5"/>
  <c r="G87" i="5"/>
  <c r="G86" i="5"/>
  <c r="G85" i="5"/>
  <c r="G84" i="5"/>
  <c r="G83" i="5"/>
  <c r="G82" i="5"/>
  <c r="G81" i="5"/>
  <c r="G80" i="5"/>
  <c r="H453" i="5"/>
  <c r="H409" i="5"/>
  <c r="H407" i="5"/>
  <c r="H405" i="5"/>
  <c r="H403" i="5"/>
  <c r="H401" i="5"/>
  <c r="H385" i="5"/>
  <c r="H383" i="5"/>
  <c r="H381" i="5"/>
  <c r="H366" i="5"/>
  <c r="H364" i="5"/>
  <c r="H362" i="5"/>
  <c r="H360" i="5"/>
  <c r="H358" i="5"/>
  <c r="H335" i="5"/>
  <c r="H333" i="5"/>
  <c r="H331" i="5"/>
  <c r="H328" i="5"/>
  <c r="H326" i="5"/>
  <c r="H324" i="5"/>
  <c r="H322" i="5"/>
  <c r="H313" i="5"/>
  <c r="H304" i="5"/>
  <c r="H302" i="5"/>
  <c r="H300" i="5"/>
  <c r="H298" i="5"/>
  <c r="H457" i="5" s="1"/>
  <c r="H285" i="5"/>
  <c r="H282" i="5"/>
  <c r="H280" i="5"/>
  <c r="H278" i="5"/>
  <c r="H253" i="5"/>
  <c r="H250" i="5"/>
  <c r="H248" i="5"/>
  <c r="H246" i="5"/>
  <c r="H244" i="5"/>
  <c r="H231" i="5"/>
  <c r="H212" i="5"/>
  <c r="H196" i="5"/>
  <c r="H189" i="5"/>
  <c r="H183" i="5"/>
  <c r="H179" i="5"/>
  <c r="H177" i="5"/>
  <c r="H159" i="5"/>
  <c r="H156" i="5"/>
  <c r="H154" i="5"/>
  <c r="H151" i="5"/>
  <c r="H148" i="5"/>
  <c r="H140" i="5"/>
  <c r="H138" i="5"/>
  <c r="H136" i="5"/>
  <c r="H131" i="5"/>
  <c r="H129" i="5"/>
  <c r="H118" i="5"/>
  <c r="H111" i="5"/>
  <c r="H105" i="5"/>
  <c r="H102" i="5"/>
  <c r="H100" i="5"/>
  <c r="H95" i="5"/>
  <c r="H93" i="5"/>
  <c r="H91" i="5"/>
  <c r="H77" i="5"/>
  <c r="H73" i="5"/>
  <c r="H69" i="5"/>
  <c r="H64" i="5"/>
  <c r="H61" i="5"/>
  <c r="H57" i="5"/>
  <c r="H42" i="5"/>
  <c r="H38" i="5"/>
  <c r="H35" i="5"/>
  <c r="H32" i="5"/>
  <c r="H29" i="5"/>
  <c r="H23" i="5"/>
  <c r="G74" i="5" l="1"/>
  <c r="G72" i="5"/>
  <c r="G70" i="5"/>
  <c r="G68" i="5"/>
  <c r="G66" i="5"/>
  <c r="G65" i="5"/>
  <c r="G63" i="5"/>
  <c r="G62" i="5"/>
  <c r="G60" i="5"/>
  <c r="G59" i="5"/>
  <c r="G58" i="5"/>
  <c r="G56" i="5"/>
  <c r="G55" i="5"/>
  <c r="G54" i="5"/>
  <c r="G52" i="5"/>
  <c r="G51" i="5"/>
  <c r="G50" i="5"/>
  <c r="G49" i="5"/>
  <c r="G48" i="5"/>
  <c r="G47" i="5"/>
  <c r="G46" i="5"/>
  <c r="G45" i="5"/>
  <c r="G44" i="5"/>
  <c r="G43" i="5"/>
  <c r="G39" i="5"/>
  <c r="G37" i="5"/>
  <c r="G36" i="5"/>
  <c r="G34" i="5"/>
  <c r="G33" i="5"/>
  <c r="G31" i="5"/>
  <c r="G30" i="5"/>
  <c r="G28" i="5"/>
  <c r="G26" i="5"/>
  <c r="G24" i="5"/>
  <c r="G21" i="5"/>
  <c r="G20" i="5"/>
  <c r="G19" i="5"/>
  <c r="G18" i="5"/>
  <c r="H17" i="5"/>
  <c r="E194" i="5" l="1"/>
  <c r="E192" i="5"/>
  <c r="E191" i="5"/>
  <c r="G191" i="5" s="1"/>
  <c r="E190" i="5"/>
  <c r="G190" i="5" s="1"/>
  <c r="E186" i="5"/>
  <c r="E185" i="5"/>
  <c r="G185" i="5" s="1"/>
  <c r="E181" i="5"/>
  <c r="E178" i="5"/>
  <c r="G178" i="5" s="1"/>
  <c r="E182" i="5" l="1"/>
  <c r="G182" i="5" s="1"/>
  <c r="H181" i="5"/>
  <c r="E188" i="5"/>
  <c r="G188" i="5" s="1"/>
  <c r="H186" i="5"/>
  <c r="E195" i="5"/>
  <c r="G195" i="5" s="1"/>
  <c r="H194" i="5"/>
  <c r="E193" i="5"/>
  <c r="G193" i="5" s="1"/>
  <c r="H192" i="5"/>
  <c r="E187" i="5"/>
  <c r="G187" i="5" s="1"/>
  <c r="E449" i="5"/>
  <c r="G449" i="5" s="1"/>
  <c r="E447" i="5"/>
  <c r="H447" i="5" s="1"/>
  <c r="E432" i="5"/>
  <c r="E424" i="5"/>
  <c r="E410" i="5"/>
  <c r="G410" i="5" s="1"/>
  <c r="E387" i="5"/>
  <c r="E367" i="5"/>
  <c r="G367" i="5" s="1"/>
  <c r="E388" i="5" l="1"/>
  <c r="G388" i="5" s="1"/>
  <c r="H387" i="5"/>
  <c r="E433" i="5"/>
  <c r="G433" i="5" s="1"/>
  <c r="H432" i="5"/>
  <c r="E425" i="5"/>
  <c r="G425" i="5" s="1"/>
  <c r="H424" i="5"/>
  <c r="E337" i="5"/>
  <c r="H337" i="5" s="1"/>
  <c r="E354" i="5"/>
  <c r="G354" i="5" s="1"/>
  <c r="E353" i="5"/>
  <c r="G353" i="5" s="1"/>
  <c r="E352" i="5"/>
  <c r="G352" i="5" s="1"/>
  <c r="E349" i="5"/>
  <c r="E351" i="5" l="1"/>
  <c r="G351" i="5" s="1"/>
  <c r="H349" i="5"/>
  <c r="E350" i="5"/>
  <c r="G350" i="5" s="1"/>
  <c r="E286" i="5"/>
  <c r="G286" i="5" s="1"/>
  <c r="G457" i="5" s="1"/>
  <c r="G458" i="5" s="1"/>
  <c r="G459" i="5" s="1"/>
  <c r="E312" i="5"/>
  <c r="G312" i="5" s="1"/>
  <c r="E310" i="5"/>
  <c r="G310" i="5" s="1"/>
  <c r="E309" i="5"/>
  <c r="G309" i="5" s="1"/>
  <c r="E307" i="5"/>
  <c r="H307" i="5" s="1"/>
  <c r="D327" i="5"/>
  <c r="E270" i="5"/>
  <c r="H270" i="5" s="1"/>
  <c r="E258" i="5"/>
  <c r="H258" i="5" s="1"/>
  <c r="E259" i="5" l="1"/>
  <c r="G259" i="5" s="1"/>
  <c r="E237" i="5"/>
  <c r="H237" i="5" s="1"/>
  <c r="E236" i="5"/>
  <c r="G236" i="5" s="1"/>
  <c r="E234" i="5"/>
  <c r="G234" i="5" s="1"/>
  <c r="E233" i="5"/>
  <c r="G233" i="5" s="1"/>
  <c r="E216" i="5"/>
  <c r="H216" i="5" s="1"/>
  <c r="E217" i="5" l="1"/>
  <c r="G217" i="5" s="1"/>
  <c r="E218" i="5"/>
  <c r="G218" i="5" s="1"/>
  <c r="E238" i="5"/>
  <c r="G238" i="5" s="1"/>
  <c r="E232" i="5"/>
  <c r="G232" i="5" s="1"/>
  <c r="E146" i="5" l="1"/>
  <c r="G146" i="5" s="1"/>
  <c r="E79" i="5"/>
  <c r="G79" i="5" s="1"/>
  <c r="E162" i="5"/>
  <c r="H162" i="5" s="1"/>
  <c r="E163" i="5"/>
  <c r="G163" i="5" s="1"/>
  <c r="E164" i="5" l="1"/>
  <c r="G164" i="5" s="1"/>
  <c r="E142" i="5"/>
  <c r="H142" i="5" s="1"/>
  <c r="E134" i="5"/>
  <c r="H134" i="5" s="1"/>
  <c r="E120" i="5"/>
  <c r="E119" i="5"/>
  <c r="G119" i="5" s="1"/>
  <c r="E108" i="5"/>
  <c r="E53" i="5"/>
  <c r="G53" i="5" s="1"/>
  <c r="E97" i="5"/>
  <c r="H97" i="5" s="1"/>
  <c r="E112" i="5"/>
  <c r="G112" i="5" s="1"/>
  <c r="E457" i="5" l="1"/>
  <c r="H120" i="5"/>
  <c r="E109" i="5"/>
  <c r="G109" i="5" s="1"/>
  <c r="H108" i="5"/>
  <c r="E121" i="5"/>
  <c r="G121" i="5" s="1"/>
  <c r="E107" i="5"/>
  <c r="G107" i="5" s="1"/>
  <c r="E106" i="5"/>
  <c r="G106" i="5" s="1"/>
  <c r="E135" i="5"/>
  <c r="G135" i="5" s="1"/>
  <c r="E78" i="5"/>
  <c r="G78" i="5" s="1"/>
  <c r="E67" i="5"/>
  <c r="H67" i="5" s="1"/>
  <c r="E71" i="5"/>
  <c r="H71" i="5" s="1"/>
  <c r="D94" i="5" l="1"/>
  <c r="E139" i="5"/>
  <c r="G139" i="5" s="1"/>
  <c r="E141" i="5"/>
  <c r="G141" i="5" s="1"/>
  <c r="D249" i="5"/>
  <c r="D281" i="5"/>
  <c r="D303" i="5"/>
  <c r="D334" i="5"/>
  <c r="D361" i="5"/>
  <c r="D384" i="5"/>
  <c r="D404" i="5"/>
  <c r="E137" i="5" l="1"/>
  <c r="G137" i="5" s="1"/>
</calcChain>
</file>

<file path=xl/sharedStrings.xml><?xml version="1.0" encoding="utf-8"?>
<sst xmlns="http://schemas.openxmlformats.org/spreadsheetml/2006/main" count="1380" uniqueCount="299">
  <si>
    <t>Наименование  объекта :</t>
  </si>
  <si>
    <t>по адресу: Ленинградская область,</t>
  </si>
  <si>
    <t>№ п/п</t>
  </si>
  <si>
    <t>Наименование видов работ, конструктивных элементов и материалов</t>
  </si>
  <si>
    <t>Ед.              изм.</t>
  </si>
  <si>
    <t>Норма расхода материала     на единицу         изм. работ</t>
  </si>
  <si>
    <t xml:space="preserve">Устройство молниезащиты в фундаментной плите </t>
  </si>
  <si>
    <t>Арматура Ø 10 А240</t>
  </si>
  <si>
    <t>тн</t>
  </si>
  <si>
    <t>Уголок 75х75х6 (Расход ~6,89 кг/м.п.)</t>
  </si>
  <si>
    <t>Полоса -50х5 (Расход ~1,963 кг/м.п.)</t>
  </si>
  <si>
    <t>Полоса -100х5 (Расход ~3,925 кг/м.п.)</t>
  </si>
  <si>
    <t xml:space="preserve">Устройство фундаментной плиты </t>
  </si>
  <si>
    <t>2.1</t>
  </si>
  <si>
    <t xml:space="preserve">Устройство щебеночного основания толщ 50мм с последующим уплотнением </t>
  </si>
  <si>
    <t>м3</t>
  </si>
  <si>
    <t>Щебень фр.20-40 мм</t>
  </si>
  <si>
    <t>2.2</t>
  </si>
  <si>
    <t>Устройство бетонной подготовки, толщ. 100 мм</t>
  </si>
  <si>
    <t>Бетон В7,5</t>
  </si>
  <si>
    <t>2.3</t>
  </si>
  <si>
    <t>Устройство направляемой гидроизоляции  в 2 слоя  по бетонной подготовке</t>
  </si>
  <si>
    <t>м2</t>
  </si>
  <si>
    <t xml:space="preserve">Праймер битумный Технониколь  </t>
  </si>
  <si>
    <t>л</t>
  </si>
  <si>
    <t xml:space="preserve">Техноэласт ЭПП 2 слоя </t>
  </si>
  <si>
    <t>2.4</t>
  </si>
  <si>
    <t>Устройство наплавляемой гидроизоляции  в 2 слоя  по боковой поверхности фундаментной плиты и горизонтальной поверхности ФП до стены</t>
  </si>
  <si>
    <t>2.5</t>
  </si>
  <si>
    <t>Устройство цементной стяжки  толщ. 30 мм*</t>
  </si>
  <si>
    <t>Цементный раствор М100</t>
  </si>
  <si>
    <t>2.6</t>
  </si>
  <si>
    <t>Каркас КП -1 (усиление) из арматура Ø 12 А500С (∆)</t>
  </si>
  <si>
    <t>Каркас КРн-1 и КРн-2 из арматура Ø 10 А500С (∆)</t>
  </si>
  <si>
    <t>Каркас КР -1 из арматура Ø 12 А500С (∆)</t>
  </si>
  <si>
    <t>Арматура Ø 8 А500С</t>
  </si>
  <si>
    <t>Арматура Ø 10 А500С</t>
  </si>
  <si>
    <t>Арматура Ø 12 А500С</t>
  </si>
  <si>
    <t>Арматура Ø 14 А500С</t>
  </si>
  <si>
    <t>Арматура Ø 16 А500С</t>
  </si>
  <si>
    <t>Бетон В25 F150 W8</t>
  </si>
  <si>
    <t>Арматура Ø 20 А500С</t>
  </si>
  <si>
    <t>Арматура Ø 18 А500С</t>
  </si>
  <si>
    <t>Арматура Ø 10 А240С</t>
  </si>
  <si>
    <t xml:space="preserve">Устройство подстилающего слоя из геотекстиля </t>
  </si>
  <si>
    <t>Геотекстиль плотностью 400г/м2</t>
  </si>
  <si>
    <t xml:space="preserve">Устройство песчанного  основания толщ 100мм с последующим уплотнением </t>
  </si>
  <si>
    <t>Песок с уплотнением  К=0,95</t>
  </si>
  <si>
    <t>Бетон В25 F150 W12</t>
  </si>
  <si>
    <t>Укладка подстилающего слоя из экструдированного пенополистирола толщиной 100мм</t>
  </si>
  <si>
    <t>Экструдированный пенополистирол Технониколь Carbon ECO 100 мм</t>
  </si>
  <si>
    <t>Бетон В15</t>
  </si>
  <si>
    <t xml:space="preserve"> "Детское образовательное учреждение на 220 мест с бассейном"</t>
  </si>
  <si>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 xml:space="preserve"> Объем уточняется после выхода РД</t>
    </r>
  </si>
  <si>
    <t>Арматура Ø 8 А240С</t>
  </si>
  <si>
    <t xml:space="preserve">Бетон В25 F50 </t>
  </si>
  <si>
    <t xml:space="preserve">Устройство монолитной плиты </t>
  </si>
  <si>
    <t>23.1</t>
  </si>
  <si>
    <t>Устройство монолитных плит перекрытия на лифтовой ПВ</t>
  </si>
  <si>
    <t>23</t>
  </si>
  <si>
    <t>шт</t>
  </si>
  <si>
    <t>ЛМ 49.15.2.24-5д</t>
  </si>
  <si>
    <t>ЛМ 43.15.5.21-5д</t>
  </si>
  <si>
    <t>ЛМ 37.15.5.18-5д</t>
  </si>
  <si>
    <t>ЛМ 28 15.5.13,5-5д</t>
  </si>
  <si>
    <t>Монтаж сборных железобетонных маршей</t>
  </si>
  <si>
    <t>22.1</t>
  </si>
  <si>
    <t xml:space="preserve">Устройство лестничных маршей </t>
  </si>
  <si>
    <t>22</t>
  </si>
  <si>
    <t>21</t>
  </si>
  <si>
    <t>Устройство плиты перекрытия на отм ППл1 и ППл2 лестницы</t>
  </si>
  <si>
    <t>20.1</t>
  </si>
  <si>
    <t>Монолитная плита перекрытия  ППл-1 ППл-2</t>
  </si>
  <si>
    <t>20</t>
  </si>
  <si>
    <t>Каркас КРС из арматура Ø 8 А240С (∆)</t>
  </si>
  <si>
    <t>Каркас КРС из арматура Ø 10 А500С (∆)</t>
  </si>
  <si>
    <t>19.1</t>
  </si>
  <si>
    <t>19</t>
  </si>
  <si>
    <t>18.1</t>
  </si>
  <si>
    <t>Каркас КРн-1 и КРн-2из арматура Ø 16 А500С (∆)</t>
  </si>
  <si>
    <t>Каркас КРн-1 и КРн-2из арматура Ø 12 А500С (∆)</t>
  </si>
  <si>
    <t>Каркас КРн-1 и КРн-2из арматура Ø 10 А500С (∆)</t>
  </si>
  <si>
    <t>Арматура Ø 25 А500С</t>
  </si>
  <si>
    <t>18</t>
  </si>
  <si>
    <t>17.5</t>
  </si>
  <si>
    <t>Плита минераловатная ПЖ-140</t>
  </si>
  <si>
    <t xml:space="preserve">Устройство звукоизоляции между стеной и лифтовым холом </t>
  </si>
  <si>
    <t>17.4</t>
  </si>
  <si>
    <t>кг</t>
  </si>
  <si>
    <t xml:space="preserve">Состав Манеграунт Тиксотроник </t>
  </si>
  <si>
    <t xml:space="preserve">Герметизация закладных деталей </t>
  </si>
  <si>
    <t>17.3</t>
  </si>
  <si>
    <t>Гильза д133мм вес 16 кг</t>
  </si>
  <si>
    <t>Установка закладных деталей под системы ВК и ОВ и ТС проходок труб</t>
  </si>
  <si>
    <t>17.2</t>
  </si>
  <si>
    <t>17.1</t>
  </si>
  <si>
    <t>17</t>
  </si>
  <si>
    <t>Арматура Ø 22 А500С</t>
  </si>
  <si>
    <t>16.4</t>
  </si>
  <si>
    <t>16.3</t>
  </si>
  <si>
    <t>16.2</t>
  </si>
  <si>
    <t>16.1</t>
  </si>
  <si>
    <t>16</t>
  </si>
  <si>
    <t>Каркас КРС из арматура Ø 14 А500С (∆)</t>
  </si>
  <si>
    <t>15.5</t>
  </si>
  <si>
    <t>15.4</t>
  </si>
  <si>
    <t>15.3</t>
  </si>
  <si>
    <t xml:space="preserve">Установка закладных деталей под системы ВК и ОВ и ТС проходок труб </t>
  </si>
  <si>
    <t>15.2</t>
  </si>
  <si>
    <t>15.1</t>
  </si>
  <si>
    <t>15</t>
  </si>
  <si>
    <t>14.4</t>
  </si>
  <si>
    <t>14.3</t>
  </si>
  <si>
    <t>14.2</t>
  </si>
  <si>
    <t>14.1</t>
  </si>
  <si>
    <t>14</t>
  </si>
  <si>
    <t>13.5</t>
  </si>
  <si>
    <t xml:space="preserve">Установка закладных деталей под системы ВК и ОВ и ТС проходок труба </t>
  </si>
  <si>
    <t>13.4</t>
  </si>
  <si>
    <t>Сверление отверстий под системы ВК и ОВ в монолитных стенах и плите перекрытия  на отм +3.830</t>
  </si>
  <si>
    <t>13.3</t>
  </si>
  <si>
    <t>13.2</t>
  </si>
  <si>
    <t>13.1</t>
  </si>
  <si>
    <t>13</t>
  </si>
  <si>
    <t>Сверление отверстий под системы ВК и ОВ в монолитных стенах и плите перекрытия  на отм +3.4 00и +3.830</t>
  </si>
  <si>
    <t>12.1</t>
  </si>
  <si>
    <t>12</t>
  </si>
  <si>
    <t xml:space="preserve">Устройство колонн КМ1.1, КМ1.2, КМ2 размером 300*300мм с отм -3,050 до -1,350 </t>
  </si>
  <si>
    <t>11.1</t>
  </si>
  <si>
    <t>Колонны 300*300мм -0.170 до отм +3.200</t>
  </si>
  <si>
    <t>11</t>
  </si>
  <si>
    <t>Сверление отверстий под системы ВК и ОВ в монолитных стенах и плите перекрытия подвала на отм -0.170</t>
  </si>
  <si>
    <t>10.1</t>
  </si>
  <si>
    <t>10</t>
  </si>
  <si>
    <t>Пластина 60*6 L=400мм</t>
  </si>
  <si>
    <t>Уголок 160*10 L=100мм</t>
  </si>
  <si>
    <t>Устройство молниезащиты в стенах на отм -0.170</t>
  </si>
  <si>
    <t>9</t>
  </si>
  <si>
    <t>Монолитные конструкции выше отм 0.000</t>
  </si>
  <si>
    <t>Planter Geo в 1 слой</t>
  </si>
  <si>
    <t>Устройство мембраны в 1 слой</t>
  </si>
  <si>
    <t>8.7</t>
  </si>
  <si>
    <t>Экструдированный пенополистирол</t>
  </si>
  <si>
    <t>Укладка экструдированного пенополистирола  100мм</t>
  </si>
  <si>
    <t>8.6</t>
  </si>
  <si>
    <t xml:space="preserve">Устройство направляемой гидроизоляции  в 2 слоя </t>
  </si>
  <si>
    <t>8.5</t>
  </si>
  <si>
    <t>8.4</t>
  </si>
  <si>
    <t>8.3</t>
  </si>
  <si>
    <t>Полимерно-битумная мастика ТЕХНОНИКОЛЬ</t>
  </si>
  <si>
    <t>Устройство обмазочной гидроизоляции в 2 слоя</t>
  </si>
  <si>
    <t>8.2</t>
  </si>
  <si>
    <t>8.1</t>
  </si>
  <si>
    <t>8</t>
  </si>
  <si>
    <t>Каркас КРн-3, КРн-4 из арматура Ø 16 А500С (∆)</t>
  </si>
  <si>
    <t>Каркас КРн-3, КРн-4 из арматура Ø 12 А500С (∆)</t>
  </si>
  <si>
    <t>Каркас КРн-3, КРн-4 из арматура Ø 10 А500С (∆)</t>
  </si>
  <si>
    <t xml:space="preserve">Бетон В25 F150 W8 </t>
  </si>
  <si>
    <t>7.2</t>
  </si>
  <si>
    <t>Устройство термовкладыша в плите перекрытия из экструдированного пенополистирола размером 500х100х500мм</t>
  </si>
  <si>
    <t>7.1</t>
  </si>
  <si>
    <t xml:space="preserve">Песок </t>
  </si>
  <si>
    <t>Засыпка пазух песком под входами в подвал ЛМ-0, ЛМн-1, ЛМн-2</t>
  </si>
  <si>
    <t>6.9</t>
  </si>
  <si>
    <t>6.8</t>
  </si>
  <si>
    <t>6.7</t>
  </si>
  <si>
    <t>6.6</t>
  </si>
  <si>
    <t>Устройство монолитных лестниц ЛМ-0, ЛМн-1, ЛМн-2</t>
  </si>
  <si>
    <t>6.5</t>
  </si>
  <si>
    <t>6.4</t>
  </si>
  <si>
    <t>6.3</t>
  </si>
  <si>
    <t>6.2</t>
  </si>
  <si>
    <t>6.1</t>
  </si>
  <si>
    <t>6</t>
  </si>
  <si>
    <t xml:space="preserve">Устройство обмазочной гидроизоляции в 2 слоя </t>
  </si>
  <si>
    <t xml:space="preserve"> 5.4</t>
  </si>
  <si>
    <t xml:space="preserve">Устройство минераловатной плиты в 1 слой 100мм </t>
  </si>
  <si>
    <t xml:space="preserve"> 5.3</t>
  </si>
  <si>
    <t xml:space="preserve">ЗД-1, ЗД-2, ЗД-3 </t>
  </si>
  <si>
    <t xml:space="preserve">Бетон В25 F50 W12 </t>
  </si>
  <si>
    <t>5.2</t>
  </si>
  <si>
    <t>м</t>
  </si>
  <si>
    <t>Гидрошпонка Аквастоп XBН-120</t>
  </si>
  <si>
    <t xml:space="preserve">Устройство шва бетонирования сопряжение фундаментной плитой бассеина  и  и плиты перекрытия </t>
  </si>
  <si>
    <t>5.1</t>
  </si>
  <si>
    <t>Бассеин на отм -0,650</t>
  </si>
  <si>
    <t>5</t>
  </si>
  <si>
    <t>4.1</t>
  </si>
  <si>
    <t xml:space="preserve">Песок средней крупности  </t>
  </si>
  <si>
    <t xml:space="preserve">Засыпка пазух </t>
  </si>
  <si>
    <t>3.9</t>
  </si>
  <si>
    <t>3.8</t>
  </si>
  <si>
    <t xml:space="preserve">Экструдированный пенополистирол </t>
  </si>
  <si>
    <t>Укладка экструдированного пенополистирола 100мм</t>
  </si>
  <si>
    <t>3.7</t>
  </si>
  <si>
    <t>Устройство бетонной подготовки, толщ. 50 мм</t>
  </si>
  <si>
    <t>3.6</t>
  </si>
  <si>
    <t xml:space="preserve"> 3.5</t>
  </si>
  <si>
    <t xml:space="preserve"> 3.4</t>
  </si>
  <si>
    <t xml:space="preserve"> 3.3</t>
  </si>
  <si>
    <t>Сверление отверстий под системы ВК и ОВ и ТС в монолитных стенах и плите перекрытия подвала на отм -3.050 и отм -2.550</t>
  </si>
  <si>
    <t xml:space="preserve"> 3.2</t>
  </si>
  <si>
    <t>Каркас КРС из арматура Ø 16 А500С (∆)</t>
  </si>
  <si>
    <t>Каркас КРС из арматура Ø 12 А500С (∆)</t>
  </si>
  <si>
    <t>3.1</t>
  </si>
  <si>
    <t>3</t>
  </si>
  <si>
    <t>Монолитные конструкции ниже отм 0.000</t>
  </si>
  <si>
    <t>Труба пвх 50мм</t>
  </si>
  <si>
    <t>Монтаж трубы ПВХ Ду50мм для вывода воды из приямка</t>
  </si>
  <si>
    <t>2.13</t>
  </si>
  <si>
    <t>2.12</t>
  </si>
  <si>
    <t>Галтель 50*50</t>
  </si>
  <si>
    <t xml:space="preserve">Устройство галтели стена плита </t>
  </si>
  <si>
    <t>2.11</t>
  </si>
  <si>
    <t>Устройство шва бетонирования сопряжение фундаментной плитой и  спуска в подвал толщ. 180 мм разрез 5-5</t>
  </si>
  <si>
    <t>2.10</t>
  </si>
  <si>
    <t>Инъекционные шланги</t>
  </si>
  <si>
    <t>2.9</t>
  </si>
  <si>
    <t>2.8</t>
  </si>
  <si>
    <t>Бетон В25 F25</t>
  </si>
  <si>
    <t>2.7</t>
  </si>
  <si>
    <t>Санкт-Петербург, пос. Парголово, Торфяное,</t>
  </si>
  <si>
    <t>Ольгинская дорога, участок 8 (северо-восточнее дома 4 , литер А</t>
  </si>
  <si>
    <t>по Заречной улице) код №78:36:1310101:2209)</t>
  </si>
  <si>
    <t>Вид работ: Устройство монолита (02/02-2023-КР1 стадия П)</t>
  </si>
  <si>
    <t xml:space="preserve">Устройство колонн  размером 450*450 мм с отм -2,870 и -2,050 </t>
  </si>
  <si>
    <t>Устройство фундаментной плиты на отм  -3,450, толщиной 600мм</t>
  </si>
  <si>
    <t xml:space="preserve">Устройство шва бетонирования сопряжение фундаментной плитой и  приямка </t>
  </si>
  <si>
    <t xml:space="preserve">Устройство шва бетонирования сопряжение фундаментной плитой и нар. стены толщ. 180 мм </t>
  </si>
  <si>
    <t xml:space="preserve">Наружные  и внутренние стены подвала толщиной 250 и 200 мм -2,050 </t>
  </si>
  <si>
    <t>Устройство фундаментной плиты под оборудование  на отм  -2,050 толщиной 150мм</t>
  </si>
  <si>
    <t xml:space="preserve">Устройство мембраны в 1 слой со слоем геотекстиля </t>
  </si>
  <si>
    <t xml:space="preserve">Устройство оклеечной гидроизоляции стен подвала </t>
  </si>
  <si>
    <t>Арматура Ø 25 А500С выпуски</t>
  </si>
  <si>
    <t>Устройство монолитного бассеина с отм -0,610</t>
  </si>
  <si>
    <t>Засыпка пазух песком под входами в подвал ЛМ и ЛМ на 1 этаж</t>
  </si>
  <si>
    <t>Монолитные лестницы ЛМ</t>
  </si>
  <si>
    <t>Арматура Ø 6 А240С</t>
  </si>
  <si>
    <t>Устройство колонн  размером 450*450 мм с отм -0,120 до +3,320</t>
  </si>
  <si>
    <t xml:space="preserve">Устройство монолитных стен лифтовых шахт 3 шт </t>
  </si>
  <si>
    <t>Стены толщиной 200 мм -0,120</t>
  </si>
  <si>
    <t>Монолитная плита перекрытия на отм -0.120 толщиной 220мм</t>
  </si>
  <si>
    <t>Монолитная плита перекрытия  на отм  +3,520 толщиной 220 мм</t>
  </si>
  <si>
    <t>Наружные  и внутренние стены подвала толщиной 250 и 200 мм -2,050 (стены подвала)</t>
  </si>
  <si>
    <t>Колонны 450*450мм с отм -2,870 и -2,050 (колонны подвала)</t>
  </si>
  <si>
    <t>Устройство плиты перекрытия на отм -0,120 толщ 220мм (плита над подвалом)</t>
  </si>
  <si>
    <t>Устройство монолитной балки 400*200</t>
  </si>
  <si>
    <t>Устройство монолитных стен с отм -0,120 (стены 1 этажа) 200мм</t>
  </si>
  <si>
    <t>Стены толщиной 200 мм +3,520</t>
  </si>
  <si>
    <t>Колонны 450*450мм с отм -0,120 до +3,320 и стены лифтовых шахт</t>
  </si>
  <si>
    <t>Колонны 450*450мм отм +3,52 и стены лифтовых шахт 2 этажа</t>
  </si>
  <si>
    <t>Устройство колонн  размером 450*450 мм с отм +3,52 до отм +6,90</t>
  </si>
  <si>
    <t>Устройство монолитных стен с отм +3,520 (стены 2 этажа) до +6,90</t>
  </si>
  <si>
    <t>Сверление отверстий под системы ВК и ОВ в монолитных стенах и плите перекрытия  на отм +7,120</t>
  </si>
  <si>
    <t>Монолитная плита перекрытия  на отм +7,120 толщиной 220 мм</t>
  </si>
  <si>
    <t>Устройство монолитной балки 800*450, 400*200, 600*300,</t>
  </si>
  <si>
    <t>Устройство плиты перекрытия на отм  +3.520 над 1 этажем</t>
  </si>
  <si>
    <t>Устройство плиты перекрытия на отм +7,120 2 этажа</t>
  </si>
  <si>
    <t>Стены толщиной 180 мм с отм +7,120 до +10,480 стены 3 этажа</t>
  </si>
  <si>
    <t xml:space="preserve">Сверление отверстий под системы ВК и ОВ в монолитных стенах и плите перекрытия </t>
  </si>
  <si>
    <t>Устройство монолитных стен с отм +7,120 до отм +10,480</t>
  </si>
  <si>
    <t>Сверление отверстий под системы ВК и ОВ в монолитных стенах и плите перекрытия  на отм +10,700</t>
  </si>
  <si>
    <t>Монолитная плита перекрытия  на отм +10,700</t>
  </si>
  <si>
    <t>Устройство плиты перекрытия на отм +10,700</t>
  </si>
  <si>
    <t>Стены толщиной 180 мм на отм. +10,700</t>
  </si>
  <si>
    <t>Устройство монолитных стен с отм +10,700 выход на кровлю</t>
  </si>
  <si>
    <t xml:space="preserve">Монолитная парапеты на 1,2,3 этаже </t>
  </si>
  <si>
    <t xml:space="preserve">Устройствомонолитного парапета </t>
  </si>
  <si>
    <t>11.2</t>
  </si>
  <si>
    <t>11.3</t>
  </si>
  <si>
    <t>11.4</t>
  </si>
  <si>
    <t>11.5</t>
  </si>
  <si>
    <t>11.6</t>
  </si>
  <si>
    <t>14.5</t>
  </si>
  <si>
    <t>15.6</t>
  </si>
  <si>
    <t>16.5</t>
  </si>
  <si>
    <t>18.2</t>
  </si>
  <si>
    <t>18.3</t>
  </si>
  <si>
    <t>18.4</t>
  </si>
  <si>
    <t>19.2</t>
  </si>
  <si>
    <t>19.3</t>
  </si>
  <si>
    <t>19.4</t>
  </si>
  <si>
    <t>19.5</t>
  </si>
  <si>
    <t>21.1</t>
  </si>
  <si>
    <t xml:space="preserve">Устройство монолитного крыльца </t>
  </si>
  <si>
    <t>8.8</t>
  </si>
  <si>
    <t>8.9</t>
  </si>
  <si>
    <t>Общая стоимость материалов, 
руб.</t>
  </si>
  <si>
    <t>Общая стоимость работы, 
руб.</t>
  </si>
  <si>
    <t>Примечания</t>
  </si>
  <si>
    <t>*</t>
  </si>
  <si>
    <t>**</t>
  </si>
  <si>
    <t>ВСЕГО</t>
  </si>
  <si>
    <t>в том числе НДС</t>
  </si>
  <si>
    <t>стоимость 1 м3</t>
  </si>
  <si>
    <t>ИТОГО</t>
  </si>
  <si>
    <t>Форма подачи КП</t>
  </si>
  <si>
    <t>Стоимость за единицу, 
руб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</si>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</sst>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7" fillId="0" borderId="0" xfId="0" applyFont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3" fillId="0" borderId="0" xfId="2" applyFont="1" applyAlignment="1">
      <alignment horizontal="center" vertical="top"/>
    </xf>
    <xf numFmtId="49" fontId="3" fillId="2" borderId="0" xfId="1" applyNumberFormat="1" applyFont="1" applyFill="1" applyAlignment="1">
      <alignment horizontal="center" vertical="center"/>
    </xf>
    <xf numFmtId="2" fontId="0" fillId="2" borderId="0" xfId="0" applyNumberFormat="1" applyFill="1"/>
    <xf numFmtId="0" fontId="11" fillId="0" borderId="1" xfId="0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0" applyFont="1" applyFill="1"/>
    <xf numFmtId="164" fontId="6" fillId="0" borderId="0" xfId="1" applyNumberFormat="1" applyFont="1" applyFill="1" applyAlignment="1">
      <alignment horizontal="lef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top" wrapText="1"/>
    </xf>
    <xf numFmtId="164" fontId="6" fillId="0" borderId="0" xfId="2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right" vertical="center" wrapText="1"/>
    </xf>
    <xf numFmtId="0" fontId="2" fillId="0" borderId="0" xfId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/>
    </xf>
    <xf numFmtId="0" fontId="10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0" fillId="4" borderId="0" xfId="0" applyFill="1"/>
    <xf numFmtId="49" fontId="9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1" fillId="2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top" wrapText="1"/>
    </xf>
    <xf numFmtId="0" fontId="6" fillId="0" borderId="0" xfId="2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>
      <alignment horizontal="right" vertical="center" wrapText="1"/>
    </xf>
    <xf numFmtId="0" fontId="11" fillId="0" borderId="1" xfId="2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1" applyNumberFormat="1" applyFont="1" applyFill="1" applyBorder="1" applyAlignment="1" applyProtection="1">
      <alignment horizontal="center" vertical="center"/>
      <protection locked="0"/>
    </xf>
    <xf numFmtId="1" fontId="11" fillId="0" borderId="1" xfId="1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/>
    <xf numFmtId="49" fontId="11" fillId="3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9" fillId="2" borderId="0" xfId="1" applyNumberFormat="1" applyFont="1" applyFill="1" applyAlignment="1">
      <alignment horizontal="left" vertical="center"/>
    </xf>
    <xf numFmtId="2" fontId="11" fillId="2" borderId="1" xfId="1" applyNumberFormat="1" applyFont="1" applyFill="1" applyBorder="1" applyAlignment="1" applyProtection="1">
      <alignment horizontal="center" vertical="center"/>
      <protection locked="0"/>
    </xf>
    <xf numFmtId="2" fontId="9" fillId="2" borderId="1" xfId="1" applyNumberFormat="1" applyFont="1" applyFill="1" applyBorder="1" applyAlignment="1" applyProtection="1">
      <alignment horizontal="center" vertical="center"/>
      <protection locked="0"/>
    </xf>
    <xf numFmtId="164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/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vertical="center" wrapText="1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164" fontId="9" fillId="0" borderId="1" xfId="1" applyNumberFormat="1" applyFont="1" applyFill="1" applyBorder="1" applyAlignment="1" applyProtection="1">
      <alignment horizontal="center" vertical="center"/>
      <protection locked="0"/>
    </xf>
    <xf numFmtId="2" fontId="9" fillId="3" borderId="1" xfId="1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 applyProtection="1">
      <alignment horizontal="center" vertical="center"/>
      <protection locked="0"/>
    </xf>
    <xf numFmtId="2" fontId="17" fillId="2" borderId="1" xfId="1" applyNumberFormat="1" applyFont="1" applyFill="1" applyBorder="1" applyAlignment="1" applyProtection="1">
      <alignment horizontal="center" vertical="center"/>
      <protection locked="0"/>
    </xf>
    <xf numFmtId="164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11" fillId="0" borderId="1" xfId="0" applyFont="1" applyBorder="1"/>
    <xf numFmtId="164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/>
    <xf numFmtId="0" fontId="15" fillId="0" borderId="3" xfId="2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5" fillId="0" borderId="7" xfId="2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2" xr:uid="{4C5EF263-A3AA-404F-B9C9-DD30136CDC8B}"/>
    <cellStyle name="Обычный 2 2" xfId="3" xr:uid="{F2D59658-B592-4546-B159-B32071259E35}"/>
    <cellStyle name="Обычный 4" xfId="1" xr:uid="{44F6BF7E-1B38-4876-A7F1-9CADEE69D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84D2-C0F3-4CBD-852C-48674FA9796F}">
  <sheetPr>
    <tabColor rgb="FF92D050"/>
    <pageSetUpPr fitToPage="1"/>
  </sheetPr>
  <dimension ref="A1:AB467"/>
  <sheetViews>
    <sheetView tabSelected="1" topLeftCell="A447" zoomScale="90" zoomScaleNormal="90" workbookViewId="0">
      <selection activeCell="F478" sqref="F478"/>
    </sheetView>
  </sheetViews>
  <sheetFormatPr defaultRowHeight="15" x14ac:dyDescent="0.25"/>
  <cols>
    <col min="2" max="2" width="73.85546875" style="24" customWidth="1"/>
    <col min="3" max="3" width="9.140625" style="24"/>
    <col min="4" max="4" width="10.42578125" style="24" customWidth="1"/>
    <col min="5" max="5" width="13.42578125" style="38" customWidth="1"/>
    <col min="6" max="9" width="13.42578125" style="14" customWidth="1"/>
    <col min="10" max="28" width="9.140625" style="24"/>
  </cols>
  <sheetData>
    <row r="1" spans="1:9" ht="15.75" x14ac:dyDescent="0.25">
      <c r="A1" s="1" t="s">
        <v>0</v>
      </c>
      <c r="B1" s="36"/>
      <c r="C1" s="30"/>
      <c r="D1" s="37"/>
    </row>
    <row r="2" spans="1:9" ht="15.75" x14ac:dyDescent="0.25">
      <c r="A2" s="3" t="s">
        <v>52</v>
      </c>
      <c r="B2" s="36"/>
      <c r="C2" s="30"/>
      <c r="D2" s="16"/>
      <c r="E2" s="39"/>
      <c r="F2" s="15"/>
      <c r="G2" s="15"/>
      <c r="H2" s="15"/>
      <c r="I2" s="15"/>
    </row>
    <row r="3" spans="1:9" ht="15.75" x14ac:dyDescent="0.25">
      <c r="A3" s="1" t="s">
        <v>1</v>
      </c>
      <c r="B3" s="36" t="s">
        <v>221</v>
      </c>
      <c r="C3" s="30"/>
      <c r="D3" s="17"/>
      <c r="E3" s="39"/>
      <c r="F3" s="15"/>
      <c r="G3" s="15"/>
      <c r="H3" s="15"/>
      <c r="I3" s="15"/>
    </row>
    <row r="4" spans="1:9" ht="15.75" x14ac:dyDescent="0.25">
      <c r="A4" s="3" t="s">
        <v>222</v>
      </c>
      <c r="B4" s="36"/>
      <c r="C4" s="30"/>
      <c r="D4" s="40"/>
      <c r="E4" s="39"/>
      <c r="F4" s="15"/>
      <c r="G4" s="15"/>
      <c r="H4" s="15"/>
      <c r="I4" s="15"/>
    </row>
    <row r="5" spans="1:9" ht="15.75" x14ac:dyDescent="0.25">
      <c r="A5" s="3" t="s">
        <v>223</v>
      </c>
      <c r="B5" s="36"/>
      <c r="C5" s="41"/>
      <c r="D5" s="17"/>
    </row>
    <row r="6" spans="1:9" ht="15.75" x14ac:dyDescent="0.25">
      <c r="A6" s="3"/>
      <c r="B6" s="36"/>
      <c r="C6" s="41"/>
      <c r="D6" s="17"/>
    </row>
    <row r="7" spans="1:9" ht="15.75" x14ac:dyDescent="0.25">
      <c r="A7" s="2"/>
      <c r="B7" s="30"/>
      <c r="C7" s="30"/>
      <c r="D7" s="40"/>
    </row>
    <row r="8" spans="1:9" ht="15.75" x14ac:dyDescent="0.25">
      <c r="A8" s="4"/>
      <c r="B8" s="42"/>
      <c r="C8" s="17"/>
      <c r="D8" s="17"/>
    </row>
    <row r="9" spans="1:9" ht="15.75" x14ac:dyDescent="0.25">
      <c r="A9" s="5"/>
      <c r="B9" s="43"/>
      <c r="C9" s="43"/>
      <c r="D9" s="18"/>
    </row>
    <row r="10" spans="1:9" ht="18.75" x14ac:dyDescent="0.25">
      <c r="A10" s="61" t="s">
        <v>296</v>
      </c>
      <c r="B10" s="61"/>
      <c r="C10" s="61"/>
      <c r="D10" s="61"/>
    </row>
    <row r="11" spans="1:9" ht="20.25" x14ac:dyDescent="0.25">
      <c r="A11" s="6"/>
      <c r="B11" s="19"/>
      <c r="C11" s="19"/>
      <c r="D11" s="19"/>
    </row>
    <row r="12" spans="1:9" ht="15.75" x14ac:dyDescent="0.25">
      <c r="A12" s="7" t="s">
        <v>224</v>
      </c>
      <c r="B12" s="20"/>
      <c r="C12" s="20"/>
      <c r="D12" s="20"/>
    </row>
    <row r="13" spans="1:9" ht="15.75" x14ac:dyDescent="0.25">
      <c r="A13" s="8"/>
      <c r="B13" s="44"/>
      <c r="C13" s="44"/>
      <c r="D13" s="21"/>
    </row>
    <row r="14" spans="1:9" ht="16.5" thickBot="1" x14ac:dyDescent="0.3">
      <c r="A14" s="62"/>
      <c r="B14" s="62"/>
      <c r="C14" s="45"/>
      <c r="D14" s="22"/>
    </row>
    <row r="15" spans="1:9" ht="76.5" customHeight="1" x14ac:dyDescent="0.25">
      <c r="A15" s="100" t="s">
        <v>2</v>
      </c>
      <c r="B15" s="110" t="s">
        <v>3</v>
      </c>
      <c r="C15" s="103" t="s">
        <v>4</v>
      </c>
      <c r="D15" s="111" t="s">
        <v>5</v>
      </c>
      <c r="E15" s="106" t="s">
        <v>298</v>
      </c>
      <c r="F15" s="97" t="s">
        <v>297</v>
      </c>
      <c r="G15" s="97" t="s">
        <v>287</v>
      </c>
      <c r="H15" s="97" t="s">
        <v>288</v>
      </c>
      <c r="I15" s="98" t="s">
        <v>289</v>
      </c>
    </row>
    <row r="16" spans="1:9" ht="28.5" customHeight="1" thickBot="1" x14ac:dyDescent="0.3">
      <c r="A16" s="101"/>
      <c r="B16" s="112"/>
      <c r="C16" s="104"/>
      <c r="D16" s="113"/>
      <c r="E16" s="107"/>
      <c r="F16" s="114"/>
      <c r="G16" s="114"/>
      <c r="H16" s="114"/>
      <c r="I16" s="115"/>
    </row>
    <row r="17" spans="1:9" x14ac:dyDescent="0.25">
      <c r="A17" s="99">
        <v>1</v>
      </c>
      <c r="B17" s="102" t="s">
        <v>6</v>
      </c>
      <c r="C17" s="102"/>
      <c r="D17" s="102"/>
      <c r="E17" s="105"/>
      <c r="F17" s="108" t="s">
        <v>290</v>
      </c>
      <c r="G17" s="109"/>
      <c r="H17" s="108" t="e">
        <f>E17*F17</f>
        <v>#VALUE!</v>
      </c>
      <c r="I17" s="109"/>
    </row>
    <row r="18" spans="1:9" x14ac:dyDescent="0.25">
      <c r="A18" s="34"/>
      <c r="B18" s="11" t="s">
        <v>7</v>
      </c>
      <c r="C18" s="46" t="s">
        <v>8</v>
      </c>
      <c r="D18" s="13">
        <v>1.0549999999999999</v>
      </c>
      <c r="E18" s="47">
        <v>0.17</v>
      </c>
      <c r="F18" s="95" t="s">
        <v>291</v>
      </c>
      <c r="G18" s="65" t="e">
        <f>E18*F18</f>
        <v>#VALUE!</v>
      </c>
      <c r="H18" s="65"/>
      <c r="I18" s="65"/>
    </row>
    <row r="19" spans="1:9" x14ac:dyDescent="0.25">
      <c r="A19" s="34"/>
      <c r="B19" s="48" t="s">
        <v>9</v>
      </c>
      <c r="C19" s="49" t="s">
        <v>8</v>
      </c>
      <c r="D19" s="13">
        <v>1.04</v>
      </c>
      <c r="E19" s="47">
        <v>7.0000000000000007E-2</v>
      </c>
      <c r="F19" s="95" t="s">
        <v>291</v>
      </c>
      <c r="G19" s="65" t="e">
        <f t="shared" ref="G19:G21" si="0">E19*F19</f>
        <v>#VALUE!</v>
      </c>
      <c r="H19" s="65"/>
      <c r="I19" s="65"/>
    </row>
    <row r="20" spans="1:9" x14ac:dyDescent="0.25">
      <c r="A20" s="34"/>
      <c r="B20" s="48" t="s">
        <v>10</v>
      </c>
      <c r="C20" s="49" t="s">
        <v>8</v>
      </c>
      <c r="D20" s="13">
        <v>1.04</v>
      </c>
      <c r="E20" s="47">
        <v>7.0000000000000001E-3</v>
      </c>
      <c r="F20" s="95" t="s">
        <v>291</v>
      </c>
      <c r="G20" s="65" t="e">
        <f t="shared" si="0"/>
        <v>#VALUE!</v>
      </c>
      <c r="H20" s="65"/>
      <c r="I20" s="65"/>
    </row>
    <row r="21" spans="1:9" x14ac:dyDescent="0.25">
      <c r="A21" s="34"/>
      <c r="B21" s="48" t="s">
        <v>11</v>
      </c>
      <c r="C21" s="49" t="s">
        <v>8</v>
      </c>
      <c r="D21" s="13">
        <v>1.04</v>
      </c>
      <c r="E21" s="47">
        <v>5.0000000000000001E-3</v>
      </c>
      <c r="F21" s="95" t="s">
        <v>291</v>
      </c>
      <c r="G21" s="65" t="e">
        <f t="shared" si="0"/>
        <v>#VALUE!</v>
      </c>
      <c r="H21" s="65"/>
      <c r="I21" s="65"/>
    </row>
    <row r="22" spans="1:9" x14ac:dyDescent="0.25">
      <c r="A22" s="67">
        <v>2</v>
      </c>
      <c r="B22" s="68" t="s">
        <v>12</v>
      </c>
      <c r="C22" s="68"/>
      <c r="D22" s="68"/>
      <c r="E22" s="69"/>
      <c r="F22" s="58"/>
      <c r="G22" s="70"/>
      <c r="H22" s="58"/>
      <c r="I22" s="70"/>
    </row>
    <row r="23" spans="1:9" x14ac:dyDescent="0.25">
      <c r="A23" s="71">
        <v>2</v>
      </c>
      <c r="B23" s="70" t="s">
        <v>44</v>
      </c>
      <c r="C23" s="58" t="s">
        <v>22</v>
      </c>
      <c r="D23" s="70"/>
      <c r="E23" s="53">
        <v>2282</v>
      </c>
      <c r="F23" s="58" t="s">
        <v>290</v>
      </c>
      <c r="G23" s="70"/>
      <c r="H23" s="58" t="e">
        <f>E23*F23</f>
        <v>#VALUE!</v>
      </c>
      <c r="I23" s="64"/>
    </row>
    <row r="24" spans="1:9" x14ac:dyDescent="0.25">
      <c r="A24" s="71"/>
      <c r="B24" s="11" t="s">
        <v>45</v>
      </c>
      <c r="C24" s="12" t="s">
        <v>22</v>
      </c>
      <c r="D24" s="13">
        <v>1.1000000000000001</v>
      </c>
      <c r="E24" s="50">
        <v>2510</v>
      </c>
      <c r="F24" s="95" t="s">
        <v>291</v>
      </c>
      <c r="G24" s="65" t="e">
        <f t="shared" ref="G24" si="1">E24*F24</f>
        <v>#VALUE!</v>
      </c>
      <c r="H24" s="63"/>
      <c r="I24" s="63"/>
    </row>
    <row r="25" spans="1:9" ht="28.5" x14ac:dyDescent="0.25">
      <c r="A25" s="34" t="s">
        <v>13</v>
      </c>
      <c r="B25" s="70" t="s">
        <v>14</v>
      </c>
      <c r="C25" s="58" t="s">
        <v>15</v>
      </c>
      <c r="D25" s="72"/>
      <c r="E25" s="53">
        <v>0</v>
      </c>
      <c r="F25" s="64"/>
      <c r="G25" s="64"/>
      <c r="H25" s="64"/>
      <c r="I25" s="64"/>
    </row>
    <row r="26" spans="1:9" x14ac:dyDescent="0.25">
      <c r="A26" s="34"/>
      <c r="B26" s="11" t="s">
        <v>16</v>
      </c>
      <c r="C26" s="12" t="s">
        <v>15</v>
      </c>
      <c r="D26" s="13">
        <v>1.24</v>
      </c>
      <c r="E26" s="50">
        <v>0</v>
      </c>
      <c r="F26" s="95" t="s">
        <v>291</v>
      </c>
      <c r="G26" s="65" t="e">
        <f t="shared" ref="G26" si="2">E26*F26</f>
        <v>#VALUE!</v>
      </c>
      <c r="H26" s="63"/>
      <c r="I26" s="63"/>
    </row>
    <row r="27" spans="1:9" ht="28.5" x14ac:dyDescent="0.25">
      <c r="A27" s="34"/>
      <c r="B27" s="70" t="s">
        <v>46</v>
      </c>
      <c r="C27" s="58" t="s">
        <v>15</v>
      </c>
      <c r="D27" s="13"/>
      <c r="E27" s="58">
        <v>228.2</v>
      </c>
      <c r="F27" s="57"/>
      <c r="G27" s="57"/>
      <c r="H27" s="57"/>
      <c r="I27" s="57"/>
    </row>
    <row r="28" spans="1:9" x14ac:dyDescent="0.25">
      <c r="A28" s="34"/>
      <c r="B28" s="11" t="s">
        <v>47</v>
      </c>
      <c r="C28" s="12" t="s">
        <v>15</v>
      </c>
      <c r="D28" s="13">
        <v>1.1499999999999999</v>
      </c>
      <c r="E28" s="50">
        <v>262.43</v>
      </c>
      <c r="F28" s="95" t="s">
        <v>291</v>
      </c>
      <c r="G28" s="65" t="e">
        <f t="shared" ref="G28" si="3">E28*F28</f>
        <v>#VALUE!</v>
      </c>
      <c r="H28" s="63"/>
      <c r="I28" s="63"/>
    </row>
    <row r="29" spans="1:9" x14ac:dyDescent="0.25">
      <c r="A29" s="34" t="s">
        <v>17</v>
      </c>
      <c r="B29" s="52" t="s">
        <v>18</v>
      </c>
      <c r="C29" s="58" t="s">
        <v>15</v>
      </c>
      <c r="D29" s="13"/>
      <c r="E29" s="53">
        <v>228.2</v>
      </c>
      <c r="F29" s="58" t="s">
        <v>290</v>
      </c>
      <c r="G29" s="70"/>
      <c r="H29" s="58" t="e">
        <f>E29*F29</f>
        <v>#VALUE!</v>
      </c>
      <c r="I29" s="64"/>
    </row>
    <row r="30" spans="1:9" x14ac:dyDescent="0.25">
      <c r="A30" s="34"/>
      <c r="B30" s="51" t="s">
        <v>19</v>
      </c>
      <c r="C30" s="12" t="s">
        <v>15</v>
      </c>
      <c r="D30" s="13">
        <v>1.0149999999999999</v>
      </c>
      <c r="E30" s="50">
        <v>0</v>
      </c>
      <c r="F30" s="95" t="s">
        <v>291</v>
      </c>
      <c r="G30" s="65" t="e">
        <f t="shared" ref="G30:G31" si="4">E30*F30</f>
        <v>#VALUE!</v>
      </c>
      <c r="H30" s="63"/>
      <c r="I30" s="63"/>
    </row>
    <row r="31" spans="1:9" x14ac:dyDescent="0.25">
      <c r="A31" s="34"/>
      <c r="B31" s="51" t="s">
        <v>51</v>
      </c>
      <c r="C31" s="12" t="s">
        <v>15</v>
      </c>
      <c r="D31" s="13">
        <v>1.0149999999999999</v>
      </c>
      <c r="E31" s="50">
        <v>231.62</v>
      </c>
      <c r="F31" s="95" t="s">
        <v>291</v>
      </c>
      <c r="G31" s="65" t="e">
        <f t="shared" si="4"/>
        <v>#VALUE!</v>
      </c>
      <c r="H31" s="63"/>
      <c r="I31" s="63"/>
    </row>
    <row r="32" spans="1:9" ht="28.5" x14ac:dyDescent="0.25">
      <c r="A32" s="34" t="s">
        <v>20</v>
      </c>
      <c r="B32" s="70" t="s">
        <v>21</v>
      </c>
      <c r="C32" s="58" t="s">
        <v>22</v>
      </c>
      <c r="D32" s="13"/>
      <c r="E32" s="53">
        <v>2282</v>
      </c>
      <c r="F32" s="58" t="s">
        <v>290</v>
      </c>
      <c r="G32" s="70"/>
      <c r="H32" s="58" t="e">
        <f>E32*F32</f>
        <v>#VALUE!</v>
      </c>
      <c r="I32" s="64"/>
    </row>
    <row r="33" spans="1:28" x14ac:dyDescent="0.25">
      <c r="A33" s="34"/>
      <c r="B33" s="51" t="s">
        <v>23</v>
      </c>
      <c r="C33" s="12" t="s">
        <v>24</v>
      </c>
      <c r="D33" s="13">
        <v>0.7</v>
      </c>
      <c r="E33" s="50">
        <v>1597.4</v>
      </c>
      <c r="F33" s="95" t="s">
        <v>291</v>
      </c>
      <c r="G33" s="65" t="e">
        <f t="shared" ref="G33:G34" si="5">E33*F33</f>
        <v>#VALUE!</v>
      </c>
      <c r="H33" s="63"/>
      <c r="I33" s="63"/>
    </row>
    <row r="34" spans="1:28" x14ac:dyDescent="0.25">
      <c r="A34" s="34"/>
      <c r="B34" s="51" t="s">
        <v>25</v>
      </c>
      <c r="C34" s="12" t="s">
        <v>22</v>
      </c>
      <c r="D34" s="13">
        <v>2.4</v>
      </c>
      <c r="E34" s="50">
        <v>5476.8</v>
      </c>
      <c r="F34" s="95" t="s">
        <v>291</v>
      </c>
      <c r="G34" s="65" t="e">
        <f t="shared" si="5"/>
        <v>#VALUE!</v>
      </c>
      <c r="H34" s="63"/>
      <c r="I34" s="63"/>
    </row>
    <row r="35" spans="1:28" ht="42.75" x14ac:dyDescent="0.25">
      <c r="A35" s="34" t="s">
        <v>26</v>
      </c>
      <c r="B35" s="70" t="s">
        <v>27</v>
      </c>
      <c r="C35" s="58" t="s">
        <v>22</v>
      </c>
      <c r="D35" s="13"/>
      <c r="E35" s="53">
        <v>276</v>
      </c>
      <c r="F35" s="58" t="s">
        <v>290</v>
      </c>
      <c r="G35" s="70"/>
      <c r="H35" s="58" t="e">
        <f>E35*F35</f>
        <v>#VALUE!</v>
      </c>
      <c r="I35" s="64"/>
    </row>
    <row r="36" spans="1:28" x14ac:dyDescent="0.25">
      <c r="A36" s="34"/>
      <c r="B36" s="51" t="s">
        <v>23</v>
      </c>
      <c r="C36" s="12" t="s">
        <v>24</v>
      </c>
      <c r="D36" s="13">
        <v>0.7</v>
      </c>
      <c r="E36" s="50">
        <v>193.2</v>
      </c>
      <c r="F36" s="95" t="s">
        <v>291</v>
      </c>
      <c r="G36" s="65" t="e">
        <f t="shared" ref="G36:G37" si="6">E36*F36</f>
        <v>#VALUE!</v>
      </c>
      <c r="H36" s="63"/>
      <c r="I36" s="63"/>
    </row>
    <row r="37" spans="1:28" x14ac:dyDescent="0.25">
      <c r="A37" s="34"/>
      <c r="B37" s="51" t="s">
        <v>25</v>
      </c>
      <c r="C37" s="12" t="s">
        <v>22</v>
      </c>
      <c r="D37" s="13">
        <v>2.4</v>
      </c>
      <c r="E37" s="50">
        <v>662.4</v>
      </c>
      <c r="F37" s="95" t="s">
        <v>291</v>
      </c>
      <c r="G37" s="65" t="e">
        <f t="shared" si="6"/>
        <v>#VALUE!</v>
      </c>
      <c r="H37" s="63"/>
      <c r="I37" s="63"/>
    </row>
    <row r="38" spans="1:28" x14ac:dyDescent="0.25">
      <c r="A38" s="34" t="s">
        <v>28</v>
      </c>
      <c r="B38" s="70" t="s">
        <v>29</v>
      </c>
      <c r="C38" s="58" t="s">
        <v>15</v>
      </c>
      <c r="D38" s="72"/>
      <c r="E38" s="53">
        <v>68.459999999999994</v>
      </c>
      <c r="F38" s="58" t="s">
        <v>290</v>
      </c>
      <c r="G38" s="70"/>
      <c r="H38" s="58" t="e">
        <f>E38*F38</f>
        <v>#VALUE!</v>
      </c>
      <c r="I38" s="64"/>
    </row>
    <row r="39" spans="1:28" x14ac:dyDescent="0.25">
      <c r="A39" s="34"/>
      <c r="B39" s="11" t="s">
        <v>30</v>
      </c>
      <c r="C39" s="12" t="s">
        <v>15</v>
      </c>
      <c r="D39" s="13">
        <v>1.03</v>
      </c>
      <c r="E39" s="50">
        <v>70.510000000000005</v>
      </c>
      <c r="F39" s="95" t="s">
        <v>291</v>
      </c>
      <c r="G39" s="65" t="e">
        <f t="shared" ref="G39" si="7">E39*F39</f>
        <v>#VALUE!</v>
      </c>
      <c r="H39" s="63"/>
      <c r="I39" s="63"/>
    </row>
    <row r="40" spans="1:28" ht="28.5" x14ac:dyDescent="0.25">
      <c r="A40" s="34"/>
      <c r="B40" s="52" t="s">
        <v>49</v>
      </c>
      <c r="C40" s="58" t="s">
        <v>22</v>
      </c>
      <c r="D40" s="13"/>
      <c r="E40" s="53">
        <v>0</v>
      </c>
      <c r="F40" s="64"/>
      <c r="G40" s="64"/>
      <c r="H40" s="64"/>
      <c r="I40" s="64"/>
    </row>
    <row r="41" spans="1:28" x14ac:dyDescent="0.25">
      <c r="A41" s="34"/>
      <c r="B41" s="11" t="s">
        <v>50</v>
      </c>
      <c r="C41" s="58" t="s">
        <v>15</v>
      </c>
      <c r="D41" s="13">
        <v>1.1000000000000001</v>
      </c>
      <c r="E41" s="50">
        <v>0</v>
      </c>
      <c r="F41" s="63"/>
      <c r="G41" s="63"/>
      <c r="H41" s="63"/>
      <c r="I41" s="63"/>
    </row>
    <row r="42" spans="1:28" x14ac:dyDescent="0.25">
      <c r="A42" s="34" t="s">
        <v>31</v>
      </c>
      <c r="B42" s="70" t="s">
        <v>226</v>
      </c>
      <c r="C42" s="58" t="s">
        <v>15</v>
      </c>
      <c r="D42" s="13"/>
      <c r="E42" s="53">
        <v>1292.17</v>
      </c>
      <c r="F42" s="58" t="s">
        <v>290</v>
      </c>
      <c r="G42" s="70"/>
      <c r="H42" s="58" t="e">
        <f>E42*F42</f>
        <v>#VALUE!</v>
      </c>
      <c r="I42" s="64"/>
    </row>
    <row r="43" spans="1:28" s="31" customFormat="1" x14ac:dyDescent="0.25">
      <c r="A43" s="35"/>
      <c r="B43" s="11" t="s">
        <v>32</v>
      </c>
      <c r="C43" s="12" t="s">
        <v>8</v>
      </c>
      <c r="D43" s="13">
        <v>1.0549999999999999</v>
      </c>
      <c r="E43" s="47">
        <v>18.234999999999999</v>
      </c>
      <c r="F43" s="95" t="s">
        <v>291</v>
      </c>
      <c r="G43" s="65" t="e">
        <f t="shared" ref="G43:G56" si="8">E43*F43</f>
        <v>#VALUE!</v>
      </c>
      <c r="H43" s="65"/>
      <c r="I43" s="6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s="31" customFormat="1" x14ac:dyDescent="0.25">
      <c r="A44" s="35"/>
      <c r="B44" s="11" t="s">
        <v>33</v>
      </c>
      <c r="C44" s="12" t="s">
        <v>8</v>
      </c>
      <c r="D44" s="13">
        <v>1.0549999999999999</v>
      </c>
      <c r="E44" s="47">
        <v>2.5</v>
      </c>
      <c r="F44" s="95" t="s">
        <v>291</v>
      </c>
      <c r="G44" s="65" t="e">
        <f t="shared" si="8"/>
        <v>#VALUE!</v>
      </c>
      <c r="H44" s="65"/>
      <c r="I44" s="6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s="31" customFormat="1" x14ac:dyDescent="0.25">
      <c r="A45" s="35"/>
      <c r="B45" s="11" t="s">
        <v>34</v>
      </c>
      <c r="C45" s="12" t="s">
        <v>8</v>
      </c>
      <c r="D45" s="13">
        <v>1.0549999999999999</v>
      </c>
      <c r="E45" s="47">
        <v>9</v>
      </c>
      <c r="F45" s="95" t="s">
        <v>291</v>
      </c>
      <c r="G45" s="65" t="e">
        <f t="shared" si="8"/>
        <v>#VALUE!</v>
      </c>
      <c r="H45" s="65"/>
      <c r="I45" s="6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s="31" customFormat="1" x14ac:dyDescent="0.25">
      <c r="A46" s="35"/>
      <c r="B46" s="11" t="s">
        <v>35</v>
      </c>
      <c r="C46" s="12" t="s">
        <v>8</v>
      </c>
      <c r="D46" s="13">
        <v>1.0549999999999999</v>
      </c>
      <c r="E46" s="47">
        <v>0</v>
      </c>
      <c r="F46" s="95" t="s">
        <v>291</v>
      </c>
      <c r="G46" s="65" t="e">
        <f t="shared" si="8"/>
        <v>#VALUE!</v>
      </c>
      <c r="H46" s="65"/>
      <c r="I46" s="6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s="31" customFormat="1" x14ac:dyDescent="0.25">
      <c r="A47" s="35"/>
      <c r="B47" s="11" t="s">
        <v>36</v>
      </c>
      <c r="C47" s="12" t="s">
        <v>8</v>
      </c>
      <c r="D47" s="13">
        <v>1.0549999999999999</v>
      </c>
      <c r="E47" s="47">
        <v>3.6309999999999998</v>
      </c>
      <c r="F47" s="95" t="s">
        <v>291</v>
      </c>
      <c r="G47" s="65" t="e">
        <f t="shared" si="8"/>
        <v>#VALUE!</v>
      </c>
      <c r="H47" s="65"/>
      <c r="I47" s="6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s="31" customFormat="1" x14ac:dyDescent="0.25">
      <c r="A48" s="35"/>
      <c r="B48" s="11" t="s">
        <v>37</v>
      </c>
      <c r="C48" s="12" t="s">
        <v>8</v>
      </c>
      <c r="D48" s="13">
        <v>1.0549999999999999</v>
      </c>
      <c r="E48" s="47">
        <v>56.84</v>
      </c>
      <c r="F48" s="95" t="s">
        <v>291</v>
      </c>
      <c r="G48" s="65" t="e">
        <f t="shared" si="8"/>
        <v>#VALUE!</v>
      </c>
      <c r="H48" s="65"/>
      <c r="I48" s="6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s="31" customFormat="1" x14ac:dyDescent="0.25">
      <c r="A49" s="35"/>
      <c r="B49" s="11" t="s">
        <v>38</v>
      </c>
      <c r="C49" s="12" t="s">
        <v>8</v>
      </c>
      <c r="D49" s="13">
        <v>1.0549999999999999</v>
      </c>
      <c r="E49" s="47">
        <v>0</v>
      </c>
      <c r="F49" s="95" t="s">
        <v>291</v>
      </c>
      <c r="G49" s="65" t="e">
        <f t="shared" si="8"/>
        <v>#VALUE!</v>
      </c>
      <c r="H49" s="65"/>
      <c r="I49" s="6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s="31" customFormat="1" x14ac:dyDescent="0.25">
      <c r="A50" s="35"/>
      <c r="B50" s="11" t="s">
        <v>39</v>
      </c>
      <c r="C50" s="12" t="s">
        <v>8</v>
      </c>
      <c r="D50" s="13">
        <v>1.0549999999999999</v>
      </c>
      <c r="E50" s="47">
        <v>33.118000000000002</v>
      </c>
      <c r="F50" s="95" t="s">
        <v>291</v>
      </c>
      <c r="G50" s="65" t="e">
        <f t="shared" si="8"/>
        <v>#VALUE!</v>
      </c>
      <c r="H50" s="65"/>
      <c r="I50" s="6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s="31" customFormat="1" x14ac:dyDescent="0.25">
      <c r="A51" s="35"/>
      <c r="B51" s="11" t="s">
        <v>42</v>
      </c>
      <c r="C51" s="12" t="s">
        <v>8</v>
      </c>
      <c r="D51" s="13">
        <v>1.0549999999999999</v>
      </c>
      <c r="E51" s="47">
        <v>0</v>
      </c>
      <c r="F51" s="95" t="s">
        <v>291</v>
      </c>
      <c r="G51" s="65" t="e">
        <f t="shared" si="8"/>
        <v>#VALUE!</v>
      </c>
      <c r="H51" s="65"/>
      <c r="I51" s="6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s="31" customFormat="1" x14ac:dyDescent="0.25">
      <c r="A52" s="35"/>
      <c r="B52" s="11" t="s">
        <v>41</v>
      </c>
      <c r="C52" s="12" t="s">
        <v>8</v>
      </c>
      <c r="D52" s="13">
        <v>1.0549999999999999</v>
      </c>
      <c r="E52" s="47">
        <v>21</v>
      </c>
      <c r="F52" s="95" t="s">
        <v>291</v>
      </c>
      <c r="G52" s="65" t="e">
        <f t="shared" si="8"/>
        <v>#VALUE!</v>
      </c>
      <c r="H52" s="65"/>
      <c r="I52" s="6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s="31" customFormat="1" x14ac:dyDescent="0.25">
      <c r="A53" s="35"/>
      <c r="B53" s="11" t="s">
        <v>233</v>
      </c>
      <c r="C53" s="12" t="s">
        <v>8</v>
      </c>
      <c r="D53" s="13">
        <v>1.0549999999999999</v>
      </c>
      <c r="E53" s="47">
        <f>2*2*378*3.85/1000</f>
        <v>5.8212000000000002</v>
      </c>
      <c r="F53" s="95" t="s">
        <v>291</v>
      </c>
      <c r="G53" s="65" t="e">
        <f t="shared" si="8"/>
        <v>#VALUE!</v>
      </c>
      <c r="H53" s="65"/>
      <c r="I53" s="6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s="31" customFormat="1" x14ac:dyDescent="0.25">
      <c r="A54" s="35"/>
      <c r="B54" s="11" t="s">
        <v>43</v>
      </c>
      <c r="C54" s="12" t="s">
        <v>8</v>
      </c>
      <c r="D54" s="13">
        <v>1.0549999999999999</v>
      </c>
      <c r="E54" s="47">
        <v>1.0149999999999999</v>
      </c>
      <c r="F54" s="95" t="s">
        <v>291</v>
      </c>
      <c r="G54" s="65" t="e">
        <f t="shared" si="8"/>
        <v>#VALUE!</v>
      </c>
      <c r="H54" s="65"/>
      <c r="I54" s="6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s="31" customFormat="1" x14ac:dyDescent="0.25">
      <c r="A55" s="35"/>
      <c r="B55" s="11" t="s">
        <v>40</v>
      </c>
      <c r="C55" s="12" t="s">
        <v>15</v>
      </c>
      <c r="D55" s="13">
        <v>1.0149999999999999</v>
      </c>
      <c r="E55" s="47">
        <v>0</v>
      </c>
      <c r="F55" s="95" t="s">
        <v>291</v>
      </c>
      <c r="G55" s="65" t="e">
        <f t="shared" si="8"/>
        <v>#VALUE!</v>
      </c>
      <c r="H55" s="65"/>
      <c r="I55" s="6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s="31" customFormat="1" x14ac:dyDescent="0.25">
      <c r="A56" s="35"/>
      <c r="B56" s="11" t="s">
        <v>48</v>
      </c>
      <c r="C56" s="12" t="s">
        <v>15</v>
      </c>
      <c r="D56" s="13">
        <v>1.0149999999999999</v>
      </c>
      <c r="E56" s="47">
        <v>1311.548</v>
      </c>
      <c r="F56" s="95" t="s">
        <v>291</v>
      </c>
      <c r="G56" s="65" t="e">
        <f t="shared" si="8"/>
        <v>#VALUE!</v>
      </c>
      <c r="H56" s="65"/>
      <c r="I56" s="6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28.5" x14ac:dyDescent="0.25">
      <c r="A57" s="34" t="s">
        <v>220</v>
      </c>
      <c r="B57" s="70" t="s">
        <v>230</v>
      </c>
      <c r="C57" s="58" t="s">
        <v>15</v>
      </c>
      <c r="D57" s="13"/>
      <c r="E57" s="53">
        <v>1.62</v>
      </c>
      <c r="F57" s="58" t="s">
        <v>290</v>
      </c>
      <c r="G57" s="70"/>
      <c r="H57" s="58" t="e">
        <f>E57*F57</f>
        <v>#VALUE!</v>
      </c>
      <c r="I57" s="64"/>
    </row>
    <row r="58" spans="1:28" x14ac:dyDescent="0.25">
      <c r="A58" s="34"/>
      <c r="B58" s="11" t="s">
        <v>37</v>
      </c>
      <c r="C58" s="12" t="s">
        <v>8</v>
      </c>
      <c r="D58" s="13">
        <v>1.0549999999999999</v>
      </c>
      <c r="E58" s="47">
        <v>0.24099999999999999</v>
      </c>
      <c r="F58" s="95" t="s">
        <v>291</v>
      </c>
      <c r="G58" s="65" t="e">
        <f t="shared" ref="G58:G60" si="9">E58*F58</f>
        <v>#VALUE!</v>
      </c>
      <c r="H58" s="65"/>
      <c r="I58" s="65"/>
    </row>
    <row r="59" spans="1:28" x14ac:dyDescent="0.25">
      <c r="A59" s="34"/>
      <c r="B59" s="11" t="s">
        <v>54</v>
      </c>
      <c r="C59" s="12" t="s">
        <v>8</v>
      </c>
      <c r="D59" s="13">
        <v>1.0549999999999999</v>
      </c>
      <c r="E59" s="47">
        <v>0.36899999999999999</v>
      </c>
      <c r="F59" s="95" t="s">
        <v>291</v>
      </c>
      <c r="G59" s="65" t="e">
        <f t="shared" si="9"/>
        <v>#VALUE!</v>
      </c>
      <c r="H59" s="65"/>
      <c r="I59" s="65"/>
    </row>
    <row r="60" spans="1:28" x14ac:dyDescent="0.25">
      <c r="A60" s="34"/>
      <c r="B60" s="11" t="s">
        <v>219</v>
      </c>
      <c r="C60" s="12" t="s">
        <v>15</v>
      </c>
      <c r="D60" s="13">
        <v>1.0149999999999999</v>
      </c>
      <c r="E60" s="50">
        <v>1.65</v>
      </c>
      <c r="F60" s="95" t="s">
        <v>291</v>
      </c>
      <c r="G60" s="65" t="e">
        <f t="shared" si="9"/>
        <v>#VALUE!</v>
      </c>
      <c r="H60" s="63"/>
      <c r="I60" s="63"/>
    </row>
    <row r="61" spans="1:28" ht="28.5" x14ac:dyDescent="0.25">
      <c r="A61" s="34" t="s">
        <v>218</v>
      </c>
      <c r="B61" s="70" t="s">
        <v>228</v>
      </c>
      <c r="C61" s="58" t="s">
        <v>181</v>
      </c>
      <c r="D61" s="13"/>
      <c r="E61" s="53">
        <v>229</v>
      </c>
      <c r="F61" s="58" t="s">
        <v>290</v>
      </c>
      <c r="G61" s="70"/>
      <c r="H61" s="58" t="e">
        <f>E61*F61</f>
        <v>#VALUE!</v>
      </c>
      <c r="I61" s="64"/>
    </row>
    <row r="62" spans="1:28" x14ac:dyDescent="0.25">
      <c r="A62" s="34"/>
      <c r="B62" s="51" t="s">
        <v>182</v>
      </c>
      <c r="C62" s="12" t="s">
        <v>181</v>
      </c>
      <c r="D62" s="13">
        <v>1.02</v>
      </c>
      <c r="E62" s="50">
        <v>233.58</v>
      </c>
      <c r="F62" s="95" t="s">
        <v>291</v>
      </c>
      <c r="G62" s="65" t="e">
        <f t="shared" ref="G62:G63" si="10">E62*F62</f>
        <v>#VALUE!</v>
      </c>
      <c r="H62" s="63"/>
      <c r="I62" s="63"/>
    </row>
    <row r="63" spans="1:28" x14ac:dyDescent="0.25">
      <c r="A63" s="34"/>
      <c r="B63" s="51" t="s">
        <v>216</v>
      </c>
      <c r="C63" s="12" t="s">
        <v>181</v>
      </c>
      <c r="D63" s="13">
        <v>1.1000000000000001</v>
      </c>
      <c r="E63" s="50">
        <v>251.9</v>
      </c>
      <c r="F63" s="95" t="s">
        <v>291</v>
      </c>
      <c r="G63" s="65" t="e">
        <f t="shared" si="10"/>
        <v>#VALUE!</v>
      </c>
      <c r="H63" s="63"/>
      <c r="I63" s="63"/>
    </row>
    <row r="64" spans="1:28" ht="28.5" x14ac:dyDescent="0.25">
      <c r="A64" s="34" t="s">
        <v>217</v>
      </c>
      <c r="B64" s="70" t="s">
        <v>227</v>
      </c>
      <c r="C64" s="58" t="s">
        <v>181</v>
      </c>
      <c r="D64" s="13"/>
      <c r="E64" s="53">
        <v>4.29</v>
      </c>
      <c r="F64" s="58" t="s">
        <v>290</v>
      </c>
      <c r="G64" s="70"/>
      <c r="H64" s="58" t="e">
        <f>E64*F64</f>
        <v>#VALUE!</v>
      </c>
      <c r="I64" s="64"/>
    </row>
    <row r="65" spans="1:9" x14ac:dyDescent="0.25">
      <c r="A65" s="34"/>
      <c r="B65" s="51" t="s">
        <v>182</v>
      </c>
      <c r="C65" s="12" t="s">
        <v>181</v>
      </c>
      <c r="D65" s="13">
        <v>1.02</v>
      </c>
      <c r="E65" s="50">
        <v>4.38</v>
      </c>
      <c r="F65" s="95" t="s">
        <v>291</v>
      </c>
      <c r="G65" s="65" t="e">
        <f t="shared" ref="G65:G66" si="11">E65*F65</f>
        <v>#VALUE!</v>
      </c>
      <c r="H65" s="63"/>
      <c r="I65" s="63"/>
    </row>
    <row r="66" spans="1:9" x14ac:dyDescent="0.25">
      <c r="A66" s="34"/>
      <c r="B66" s="51" t="s">
        <v>216</v>
      </c>
      <c r="C66" s="12" t="s">
        <v>181</v>
      </c>
      <c r="D66" s="13">
        <v>1.1000000000000001</v>
      </c>
      <c r="E66" s="50">
        <v>4.72</v>
      </c>
      <c r="F66" s="95" t="s">
        <v>291</v>
      </c>
      <c r="G66" s="65" t="e">
        <f t="shared" si="11"/>
        <v>#VALUE!</v>
      </c>
      <c r="H66" s="63"/>
      <c r="I66" s="63"/>
    </row>
    <row r="67" spans="1:9" ht="28.5" x14ac:dyDescent="0.25">
      <c r="A67" s="34" t="s">
        <v>215</v>
      </c>
      <c r="B67" s="70" t="s">
        <v>214</v>
      </c>
      <c r="C67" s="58" t="s">
        <v>181</v>
      </c>
      <c r="D67" s="13"/>
      <c r="E67" s="53">
        <f>9.17+7.12</f>
        <v>16.29</v>
      </c>
      <c r="F67" s="58" t="s">
        <v>290</v>
      </c>
      <c r="G67" s="70"/>
      <c r="H67" s="58" t="e">
        <f>E67*F67</f>
        <v>#VALUE!</v>
      </c>
      <c r="I67" s="64"/>
    </row>
    <row r="68" spans="1:9" x14ac:dyDescent="0.25">
      <c r="A68" s="34"/>
      <c r="B68" s="51" t="s">
        <v>182</v>
      </c>
      <c r="C68" s="12" t="s">
        <v>181</v>
      </c>
      <c r="D68" s="13">
        <v>1.02</v>
      </c>
      <c r="E68" s="50">
        <v>16.62</v>
      </c>
      <c r="F68" s="95" t="s">
        <v>291</v>
      </c>
      <c r="G68" s="65" t="e">
        <f t="shared" ref="G68" si="12">E68*F68</f>
        <v>#VALUE!</v>
      </c>
      <c r="H68" s="63"/>
      <c r="I68" s="63"/>
    </row>
    <row r="69" spans="1:9" x14ac:dyDescent="0.25">
      <c r="A69" s="34" t="s">
        <v>213</v>
      </c>
      <c r="B69" s="70" t="s">
        <v>212</v>
      </c>
      <c r="C69" s="58" t="s">
        <v>181</v>
      </c>
      <c r="D69" s="13"/>
      <c r="E69" s="53">
        <v>229</v>
      </c>
      <c r="F69" s="58" t="s">
        <v>290</v>
      </c>
      <c r="G69" s="70"/>
      <c r="H69" s="58" t="e">
        <f>E69*F69</f>
        <v>#VALUE!</v>
      </c>
      <c r="I69" s="64"/>
    </row>
    <row r="70" spans="1:9" x14ac:dyDescent="0.25">
      <c r="A70" s="34"/>
      <c r="B70" s="51" t="s">
        <v>211</v>
      </c>
      <c r="C70" s="12" t="s">
        <v>181</v>
      </c>
      <c r="D70" s="13">
        <v>1.02</v>
      </c>
      <c r="E70" s="50">
        <v>233.58</v>
      </c>
      <c r="F70" s="95" t="s">
        <v>291</v>
      </c>
      <c r="G70" s="65" t="e">
        <f t="shared" ref="G70" si="13">E70*F70</f>
        <v>#VALUE!</v>
      </c>
      <c r="H70" s="63"/>
      <c r="I70" s="63"/>
    </row>
    <row r="71" spans="1:9" x14ac:dyDescent="0.25">
      <c r="A71" s="34" t="s">
        <v>210</v>
      </c>
      <c r="B71" s="70" t="s">
        <v>140</v>
      </c>
      <c r="C71" s="58" t="s">
        <v>22</v>
      </c>
      <c r="D71" s="13"/>
      <c r="E71" s="53">
        <f>229*0.6+229*0.5</f>
        <v>251.9</v>
      </c>
      <c r="F71" s="58" t="s">
        <v>290</v>
      </c>
      <c r="G71" s="70"/>
      <c r="H71" s="58" t="e">
        <f>E71*F71</f>
        <v>#VALUE!</v>
      </c>
      <c r="I71" s="64"/>
    </row>
    <row r="72" spans="1:9" x14ac:dyDescent="0.25">
      <c r="A72" s="34"/>
      <c r="B72" s="51" t="s">
        <v>139</v>
      </c>
      <c r="C72" s="12" t="s">
        <v>22</v>
      </c>
      <c r="D72" s="13">
        <v>1.02</v>
      </c>
      <c r="E72" s="50">
        <v>256.94</v>
      </c>
      <c r="F72" s="95" t="s">
        <v>291</v>
      </c>
      <c r="G72" s="65" t="e">
        <f t="shared" ref="G72" si="14">E72*F72</f>
        <v>#VALUE!</v>
      </c>
      <c r="H72" s="63"/>
      <c r="I72" s="63"/>
    </row>
    <row r="73" spans="1:9" x14ac:dyDescent="0.25">
      <c r="A73" s="34" t="s">
        <v>209</v>
      </c>
      <c r="B73" s="73" t="s">
        <v>208</v>
      </c>
      <c r="C73" s="58" t="s">
        <v>181</v>
      </c>
      <c r="D73" s="13"/>
      <c r="E73" s="53">
        <v>19</v>
      </c>
      <c r="F73" s="58" t="s">
        <v>290</v>
      </c>
      <c r="G73" s="70"/>
      <c r="H73" s="58" t="e">
        <f>E73*F73</f>
        <v>#VALUE!</v>
      </c>
      <c r="I73" s="64"/>
    </row>
    <row r="74" spans="1:9" x14ac:dyDescent="0.25">
      <c r="A74" s="34"/>
      <c r="B74" s="51" t="s">
        <v>207</v>
      </c>
      <c r="C74" s="12" t="s">
        <v>181</v>
      </c>
      <c r="D74" s="13">
        <v>1.02</v>
      </c>
      <c r="E74" s="50">
        <v>19.38</v>
      </c>
      <c r="F74" s="95" t="s">
        <v>291</v>
      </c>
      <c r="G74" s="65" t="e">
        <f t="shared" ref="G74" si="15">E74*F74</f>
        <v>#VALUE!</v>
      </c>
      <c r="H74" s="63"/>
      <c r="I74" s="63"/>
    </row>
    <row r="75" spans="1:9" ht="18.75" customHeight="1" x14ac:dyDescent="0.25">
      <c r="A75" s="74"/>
      <c r="B75" s="75" t="s">
        <v>206</v>
      </c>
      <c r="C75" s="75"/>
      <c r="D75" s="75"/>
      <c r="E75" s="69"/>
      <c r="F75" s="67"/>
      <c r="G75" s="69"/>
      <c r="H75" s="67"/>
      <c r="I75" s="69"/>
    </row>
    <row r="76" spans="1:9" ht="28.5" x14ac:dyDescent="0.25">
      <c r="A76" s="56" t="s">
        <v>205</v>
      </c>
      <c r="B76" s="75" t="s">
        <v>229</v>
      </c>
      <c r="C76" s="74"/>
      <c r="D76" s="76"/>
      <c r="E76" s="69"/>
      <c r="F76" s="67"/>
      <c r="G76" s="69"/>
      <c r="H76" s="67"/>
      <c r="I76" s="69"/>
    </row>
    <row r="77" spans="1:9" ht="28.5" x14ac:dyDescent="0.25">
      <c r="A77" s="34" t="s">
        <v>204</v>
      </c>
      <c r="B77" s="73" t="s">
        <v>243</v>
      </c>
      <c r="C77" s="77" t="s">
        <v>15</v>
      </c>
      <c r="D77" s="13"/>
      <c r="E77" s="53">
        <v>228.5</v>
      </c>
      <c r="F77" s="58" t="s">
        <v>290</v>
      </c>
      <c r="G77" s="70"/>
      <c r="H77" s="58" t="e">
        <f>E77*F77</f>
        <v>#VALUE!</v>
      </c>
      <c r="I77" s="64"/>
    </row>
    <row r="78" spans="1:9" x14ac:dyDescent="0.25">
      <c r="A78" s="34"/>
      <c r="B78" s="11" t="s">
        <v>55</v>
      </c>
      <c r="C78" s="46" t="s">
        <v>15</v>
      </c>
      <c r="D78" s="13">
        <v>1.0149999999999999</v>
      </c>
      <c r="E78" s="50">
        <f>E77*D78</f>
        <v>231.92749999999998</v>
      </c>
      <c r="F78" s="95" t="s">
        <v>291</v>
      </c>
      <c r="G78" s="65" t="e">
        <f t="shared" ref="G78:G88" si="16">E78*F78</f>
        <v>#VALUE!</v>
      </c>
      <c r="H78" s="63"/>
      <c r="I78" s="63"/>
    </row>
    <row r="79" spans="1:9" x14ac:dyDescent="0.25">
      <c r="A79" s="34"/>
      <c r="B79" s="11" t="s">
        <v>237</v>
      </c>
      <c r="C79" s="12" t="s">
        <v>8</v>
      </c>
      <c r="D79" s="13">
        <v>1.0549999999999999</v>
      </c>
      <c r="E79" s="50">
        <f>1.825*1.055*1.02</f>
        <v>1.9638825</v>
      </c>
      <c r="F79" s="95" t="s">
        <v>291</v>
      </c>
      <c r="G79" s="65" t="e">
        <f t="shared" si="16"/>
        <v>#VALUE!</v>
      </c>
      <c r="H79" s="63"/>
      <c r="I79" s="63"/>
    </row>
    <row r="80" spans="1:9" x14ac:dyDescent="0.25">
      <c r="A80" s="34"/>
      <c r="B80" s="11" t="s">
        <v>54</v>
      </c>
      <c r="C80" s="12" t="s">
        <v>8</v>
      </c>
      <c r="D80" s="13">
        <v>1.0549999999999999</v>
      </c>
      <c r="E80" s="47">
        <v>0</v>
      </c>
      <c r="F80" s="95" t="s">
        <v>291</v>
      </c>
      <c r="G80" s="65" t="e">
        <f t="shared" si="16"/>
        <v>#VALUE!</v>
      </c>
      <c r="H80" s="65"/>
      <c r="I80" s="65"/>
    </row>
    <row r="81" spans="1:9" x14ac:dyDescent="0.25">
      <c r="A81" s="34"/>
      <c r="B81" s="11" t="s">
        <v>35</v>
      </c>
      <c r="C81" s="12" t="s">
        <v>8</v>
      </c>
      <c r="D81" s="13">
        <v>1.0549999999999999</v>
      </c>
      <c r="E81" s="47">
        <v>1.1579999999999999</v>
      </c>
      <c r="F81" s="95" t="s">
        <v>291</v>
      </c>
      <c r="G81" s="65" t="e">
        <f t="shared" si="16"/>
        <v>#VALUE!</v>
      </c>
      <c r="H81" s="65"/>
      <c r="I81" s="65"/>
    </row>
    <row r="82" spans="1:9" x14ac:dyDescent="0.25">
      <c r="A82" s="34"/>
      <c r="B82" s="11" t="s">
        <v>36</v>
      </c>
      <c r="C82" s="12" t="s">
        <v>8</v>
      </c>
      <c r="D82" s="13">
        <v>1.0549999999999999</v>
      </c>
      <c r="E82" s="47">
        <v>6.1520000000000001</v>
      </c>
      <c r="F82" s="95" t="s">
        <v>291</v>
      </c>
      <c r="G82" s="65" t="e">
        <f t="shared" si="16"/>
        <v>#VALUE!</v>
      </c>
      <c r="H82" s="65"/>
      <c r="I82" s="65"/>
    </row>
    <row r="83" spans="1:9" x14ac:dyDescent="0.25">
      <c r="A83" s="34"/>
      <c r="B83" s="11" t="s">
        <v>37</v>
      </c>
      <c r="C83" s="12" t="s">
        <v>8</v>
      </c>
      <c r="D83" s="13">
        <v>1.0549999999999999</v>
      </c>
      <c r="E83" s="47">
        <v>62.110999999999997</v>
      </c>
      <c r="F83" s="95" t="s">
        <v>291</v>
      </c>
      <c r="G83" s="65" t="e">
        <f t="shared" si="16"/>
        <v>#VALUE!</v>
      </c>
      <c r="H83" s="65"/>
      <c r="I83" s="65"/>
    </row>
    <row r="84" spans="1:9" x14ac:dyDescent="0.25">
      <c r="A84" s="34"/>
      <c r="B84" s="11" t="s">
        <v>38</v>
      </c>
      <c r="C84" s="12" t="s">
        <v>8</v>
      </c>
      <c r="D84" s="13">
        <v>1.0549999999999999</v>
      </c>
      <c r="E84" s="47">
        <v>2.36</v>
      </c>
      <c r="F84" s="95" t="s">
        <v>291</v>
      </c>
      <c r="G84" s="65" t="e">
        <f t="shared" si="16"/>
        <v>#VALUE!</v>
      </c>
      <c r="H84" s="65"/>
      <c r="I84" s="65"/>
    </row>
    <row r="85" spans="1:9" x14ac:dyDescent="0.25">
      <c r="A85" s="34"/>
      <c r="B85" s="11" t="s">
        <v>39</v>
      </c>
      <c r="C85" s="12" t="s">
        <v>8</v>
      </c>
      <c r="D85" s="13">
        <v>1.0549999999999999</v>
      </c>
      <c r="E85" s="47">
        <v>12.913</v>
      </c>
      <c r="F85" s="95" t="s">
        <v>291</v>
      </c>
      <c r="G85" s="65" t="e">
        <f t="shared" si="16"/>
        <v>#VALUE!</v>
      </c>
      <c r="H85" s="65"/>
      <c r="I85" s="65"/>
    </row>
    <row r="86" spans="1:9" x14ac:dyDescent="0.25">
      <c r="A86" s="34"/>
      <c r="B86" s="11" t="s">
        <v>82</v>
      </c>
      <c r="C86" s="12" t="s">
        <v>8</v>
      </c>
      <c r="D86" s="13">
        <v>1.0549999999999999</v>
      </c>
      <c r="E86" s="47">
        <v>47.48</v>
      </c>
      <c r="F86" s="95" t="s">
        <v>291</v>
      </c>
      <c r="G86" s="65" t="e">
        <f t="shared" si="16"/>
        <v>#VALUE!</v>
      </c>
      <c r="H86" s="65"/>
      <c r="I86" s="65"/>
    </row>
    <row r="87" spans="1:9" x14ac:dyDescent="0.25">
      <c r="A87" s="34"/>
      <c r="B87" s="11" t="s">
        <v>75</v>
      </c>
      <c r="C87" s="12" t="s">
        <v>8</v>
      </c>
      <c r="D87" s="13">
        <v>1.0549999999999999</v>
      </c>
      <c r="E87" s="47">
        <v>0</v>
      </c>
      <c r="F87" s="95" t="s">
        <v>291</v>
      </c>
      <c r="G87" s="65" t="e">
        <f t="shared" si="16"/>
        <v>#VALUE!</v>
      </c>
      <c r="H87" s="65"/>
      <c r="I87" s="65"/>
    </row>
    <row r="88" spans="1:9" x14ac:dyDescent="0.25">
      <c r="A88" s="34"/>
      <c r="B88" s="11" t="s">
        <v>74</v>
      </c>
      <c r="C88" s="12" t="s">
        <v>8</v>
      </c>
      <c r="D88" s="13">
        <v>1.0549999999999999</v>
      </c>
      <c r="E88" s="47">
        <v>0</v>
      </c>
      <c r="F88" s="95" t="s">
        <v>291</v>
      </c>
      <c r="G88" s="65" t="e">
        <f t="shared" si="16"/>
        <v>#VALUE!</v>
      </c>
      <c r="H88" s="65"/>
      <c r="I88" s="65"/>
    </row>
    <row r="89" spans="1:9" x14ac:dyDescent="0.25">
      <c r="A89" s="34"/>
      <c r="B89" s="11" t="s">
        <v>203</v>
      </c>
      <c r="C89" s="12" t="s">
        <v>8</v>
      </c>
      <c r="D89" s="13">
        <v>1.0549999999999999</v>
      </c>
      <c r="E89" s="47">
        <v>0</v>
      </c>
      <c r="F89" s="95" t="s">
        <v>291</v>
      </c>
      <c r="G89" s="65" t="e">
        <f t="shared" ref="G89:G90" si="17">E89*F89</f>
        <v>#VALUE!</v>
      </c>
      <c r="H89" s="65"/>
      <c r="I89" s="65"/>
    </row>
    <row r="90" spans="1:9" x14ac:dyDescent="0.25">
      <c r="A90" s="34"/>
      <c r="B90" s="11" t="s">
        <v>202</v>
      </c>
      <c r="C90" s="12" t="s">
        <v>8</v>
      </c>
      <c r="D90" s="13">
        <v>1.0549999999999999</v>
      </c>
      <c r="E90" s="47">
        <v>0</v>
      </c>
      <c r="F90" s="95" t="s">
        <v>291</v>
      </c>
      <c r="G90" s="65" t="e">
        <f t="shared" si="17"/>
        <v>#VALUE!</v>
      </c>
      <c r="H90" s="65"/>
      <c r="I90" s="65"/>
    </row>
    <row r="91" spans="1:9" x14ac:dyDescent="0.25">
      <c r="A91" s="78" t="s">
        <v>201</v>
      </c>
      <c r="B91" s="79" t="s">
        <v>200</v>
      </c>
      <c r="C91" s="58" t="s">
        <v>60</v>
      </c>
      <c r="D91" s="13"/>
      <c r="E91" s="53">
        <v>44</v>
      </c>
      <c r="F91" s="58" t="s">
        <v>290</v>
      </c>
      <c r="G91" s="70"/>
      <c r="H91" s="58" t="e">
        <f>E91*F91</f>
        <v>#VALUE!</v>
      </c>
      <c r="I91" s="64"/>
    </row>
    <row r="92" spans="1:9" x14ac:dyDescent="0.25">
      <c r="A92" s="78"/>
      <c r="B92" s="79"/>
      <c r="C92" s="58" t="s">
        <v>15</v>
      </c>
      <c r="D92" s="13"/>
      <c r="E92" s="53">
        <v>1.2</v>
      </c>
      <c r="F92" s="64"/>
      <c r="G92" s="64"/>
      <c r="H92" s="64"/>
      <c r="I92" s="64"/>
    </row>
    <row r="93" spans="1:9" ht="28.5" x14ac:dyDescent="0.25">
      <c r="A93" s="34" t="s">
        <v>199</v>
      </c>
      <c r="B93" s="52" t="s">
        <v>117</v>
      </c>
      <c r="C93" s="58" t="s">
        <v>60</v>
      </c>
      <c r="D93" s="13"/>
      <c r="E93" s="53">
        <v>44</v>
      </c>
      <c r="F93" s="58" t="s">
        <v>290</v>
      </c>
      <c r="G93" s="70"/>
      <c r="H93" s="58" t="e">
        <f>E93*F93</f>
        <v>#VALUE!</v>
      </c>
      <c r="I93" s="64"/>
    </row>
    <row r="94" spans="1:9" x14ac:dyDescent="0.25">
      <c r="A94" s="34"/>
      <c r="B94" s="11" t="s">
        <v>92</v>
      </c>
      <c r="C94" s="12" t="s">
        <v>8</v>
      </c>
      <c r="D94" s="13">
        <f>16/1000</f>
        <v>1.6E-2</v>
      </c>
      <c r="E94" s="50">
        <v>0.7</v>
      </c>
      <c r="F94" s="95" t="s">
        <v>291</v>
      </c>
      <c r="G94" s="65" t="e">
        <f t="shared" ref="G94" si="18">E94*F94</f>
        <v>#VALUE!</v>
      </c>
      <c r="H94" s="63"/>
      <c r="I94" s="63"/>
    </row>
    <row r="95" spans="1:9" x14ac:dyDescent="0.25">
      <c r="A95" s="34" t="s">
        <v>198</v>
      </c>
      <c r="B95" s="52" t="s">
        <v>90</v>
      </c>
      <c r="C95" s="58" t="s">
        <v>60</v>
      </c>
      <c r="D95" s="13"/>
      <c r="E95" s="53">
        <v>44</v>
      </c>
      <c r="F95" s="58" t="s">
        <v>290</v>
      </c>
      <c r="G95" s="70"/>
      <c r="H95" s="58" t="e">
        <f>E95*F95</f>
        <v>#VALUE!</v>
      </c>
      <c r="I95" s="64"/>
    </row>
    <row r="96" spans="1:9" x14ac:dyDescent="0.25">
      <c r="A96" s="34"/>
      <c r="B96" s="11" t="s">
        <v>89</v>
      </c>
      <c r="C96" s="12" t="s">
        <v>88</v>
      </c>
      <c r="D96" s="13">
        <v>3</v>
      </c>
      <c r="E96" s="50">
        <v>132</v>
      </c>
      <c r="F96" s="95" t="s">
        <v>291</v>
      </c>
      <c r="G96" s="65" t="e">
        <f t="shared" ref="G96" si="19">E96*F96</f>
        <v>#VALUE!</v>
      </c>
      <c r="H96" s="63"/>
      <c r="I96" s="63"/>
    </row>
    <row r="97" spans="1:9" x14ac:dyDescent="0.25">
      <c r="A97" s="34" t="s">
        <v>197</v>
      </c>
      <c r="B97" s="52" t="s">
        <v>232</v>
      </c>
      <c r="C97" s="80" t="s">
        <v>22</v>
      </c>
      <c r="D97" s="13"/>
      <c r="E97" s="53">
        <f>229*2.55</f>
        <v>583.94999999999993</v>
      </c>
      <c r="F97" s="58" t="s">
        <v>290</v>
      </c>
      <c r="G97" s="70"/>
      <c r="H97" s="58" t="e">
        <f>E97*F97</f>
        <v>#VALUE!</v>
      </c>
      <c r="I97" s="64"/>
    </row>
    <row r="98" spans="1:9" x14ac:dyDescent="0.25">
      <c r="A98" s="34"/>
      <c r="B98" s="51" t="s">
        <v>23</v>
      </c>
      <c r="C98" s="12" t="s">
        <v>24</v>
      </c>
      <c r="D98" s="13">
        <v>0.7</v>
      </c>
      <c r="E98" s="50">
        <v>408.77</v>
      </c>
      <c r="F98" s="95" t="s">
        <v>291</v>
      </c>
      <c r="G98" s="65" t="e">
        <f t="shared" ref="G98:G99" si="20">E98*F98</f>
        <v>#VALUE!</v>
      </c>
      <c r="H98" s="63"/>
      <c r="I98" s="63"/>
    </row>
    <row r="99" spans="1:9" x14ac:dyDescent="0.25">
      <c r="A99" s="34"/>
      <c r="B99" s="51" t="s">
        <v>25</v>
      </c>
      <c r="C99" s="12" t="s">
        <v>22</v>
      </c>
      <c r="D99" s="13">
        <v>2.4</v>
      </c>
      <c r="E99" s="50">
        <v>1401.48</v>
      </c>
      <c r="F99" s="95" t="s">
        <v>291</v>
      </c>
      <c r="G99" s="65" t="e">
        <f t="shared" si="20"/>
        <v>#VALUE!</v>
      </c>
      <c r="H99" s="63"/>
      <c r="I99" s="63"/>
    </row>
    <row r="100" spans="1:9" x14ac:dyDescent="0.25">
      <c r="A100" s="34" t="s">
        <v>196</v>
      </c>
      <c r="B100" s="52" t="s">
        <v>195</v>
      </c>
      <c r="C100" s="58" t="s">
        <v>15</v>
      </c>
      <c r="D100" s="13"/>
      <c r="E100" s="53">
        <v>0</v>
      </c>
      <c r="F100" s="58" t="s">
        <v>290</v>
      </c>
      <c r="G100" s="70"/>
      <c r="H100" s="58" t="e">
        <f>E100*F100</f>
        <v>#VALUE!</v>
      </c>
      <c r="I100" s="64"/>
    </row>
    <row r="101" spans="1:9" x14ac:dyDescent="0.25">
      <c r="A101" s="34"/>
      <c r="B101" s="51" t="s">
        <v>19</v>
      </c>
      <c r="C101" s="12" t="s">
        <v>15</v>
      </c>
      <c r="D101" s="13">
        <v>1.0149999999999999</v>
      </c>
      <c r="E101" s="50">
        <v>0</v>
      </c>
      <c r="F101" s="95" t="s">
        <v>291</v>
      </c>
      <c r="G101" s="65" t="e">
        <f t="shared" ref="G101" si="21">E101*F101</f>
        <v>#VALUE!</v>
      </c>
      <c r="H101" s="63"/>
      <c r="I101" s="63"/>
    </row>
    <row r="102" spans="1:9" x14ac:dyDescent="0.25">
      <c r="A102" s="78" t="s">
        <v>194</v>
      </c>
      <c r="B102" s="81" t="s">
        <v>193</v>
      </c>
      <c r="C102" s="58" t="s">
        <v>22</v>
      </c>
      <c r="D102" s="13"/>
      <c r="E102" s="53">
        <v>583.95000000000005</v>
      </c>
      <c r="F102" s="58" t="s">
        <v>290</v>
      </c>
      <c r="G102" s="70"/>
      <c r="H102" s="58" t="e">
        <f>E102*F102</f>
        <v>#VALUE!</v>
      </c>
      <c r="I102" s="64"/>
    </row>
    <row r="103" spans="1:9" x14ac:dyDescent="0.25">
      <c r="A103" s="78"/>
      <c r="B103" s="81"/>
      <c r="C103" s="58" t="s">
        <v>15</v>
      </c>
      <c r="D103" s="13">
        <v>0.1</v>
      </c>
      <c r="E103" s="50">
        <v>58.4</v>
      </c>
      <c r="F103" s="64"/>
      <c r="G103" s="64"/>
      <c r="H103" s="64"/>
      <c r="I103" s="64"/>
    </row>
    <row r="104" spans="1:9" x14ac:dyDescent="0.25">
      <c r="A104" s="34"/>
      <c r="B104" s="51" t="s">
        <v>192</v>
      </c>
      <c r="C104" s="12" t="s">
        <v>15</v>
      </c>
      <c r="D104" s="13">
        <v>1.1000000000000001</v>
      </c>
      <c r="E104" s="50">
        <v>642.35</v>
      </c>
      <c r="F104" s="95" t="s">
        <v>291</v>
      </c>
      <c r="G104" s="65" t="e">
        <f t="shared" ref="G104" si="22">E104*F104</f>
        <v>#VALUE!</v>
      </c>
      <c r="H104" s="63"/>
      <c r="I104" s="63"/>
    </row>
    <row r="105" spans="1:9" x14ac:dyDescent="0.25">
      <c r="A105" s="34" t="s">
        <v>191</v>
      </c>
      <c r="B105" s="70" t="s">
        <v>231</v>
      </c>
      <c r="C105" s="58" t="s">
        <v>22</v>
      </c>
      <c r="D105" s="13"/>
      <c r="E105" s="53">
        <v>583.95000000000005</v>
      </c>
      <c r="F105" s="58" t="s">
        <v>290</v>
      </c>
      <c r="G105" s="70"/>
      <c r="H105" s="58" t="e">
        <f>E105*F105</f>
        <v>#VALUE!</v>
      </c>
      <c r="I105" s="64"/>
    </row>
    <row r="106" spans="1:9" x14ac:dyDescent="0.25">
      <c r="A106" s="34"/>
      <c r="B106" s="51" t="s">
        <v>139</v>
      </c>
      <c r="C106" s="12" t="s">
        <v>22</v>
      </c>
      <c r="D106" s="13">
        <v>1.02</v>
      </c>
      <c r="E106" s="50">
        <f>E105*D106</f>
        <v>595.62900000000002</v>
      </c>
      <c r="F106" s="95" t="s">
        <v>291</v>
      </c>
      <c r="G106" s="65" t="e">
        <f t="shared" ref="G106:G107" si="23">E106*F106</f>
        <v>#VALUE!</v>
      </c>
      <c r="H106" s="63"/>
      <c r="I106" s="63"/>
    </row>
    <row r="107" spans="1:9" x14ac:dyDescent="0.25">
      <c r="A107" s="34"/>
      <c r="B107" s="51" t="s">
        <v>45</v>
      </c>
      <c r="C107" s="12" t="s">
        <v>22</v>
      </c>
      <c r="D107" s="13">
        <v>1.1000000000000001</v>
      </c>
      <c r="E107" s="50">
        <f>E105*D107</f>
        <v>642.34500000000014</v>
      </c>
      <c r="F107" s="95" t="s">
        <v>291</v>
      </c>
      <c r="G107" s="65" t="e">
        <f t="shared" si="23"/>
        <v>#VALUE!</v>
      </c>
      <c r="H107" s="63"/>
      <c r="I107" s="63"/>
    </row>
    <row r="108" spans="1:9" x14ac:dyDescent="0.25">
      <c r="A108" s="34" t="s">
        <v>190</v>
      </c>
      <c r="B108" s="70" t="s">
        <v>189</v>
      </c>
      <c r="C108" s="58" t="s">
        <v>15</v>
      </c>
      <c r="D108" s="13"/>
      <c r="E108" s="53">
        <f>(16.32+2.18+1.5+17.58+17.01)*3</f>
        <v>163.77000000000001</v>
      </c>
      <c r="F108" s="58" t="s">
        <v>290</v>
      </c>
      <c r="G108" s="70"/>
      <c r="H108" s="58" t="e">
        <f>E108*F108</f>
        <v>#VALUE!</v>
      </c>
      <c r="I108" s="64"/>
    </row>
    <row r="109" spans="1:9" x14ac:dyDescent="0.25">
      <c r="A109" s="34"/>
      <c r="B109" s="51" t="s">
        <v>188</v>
      </c>
      <c r="C109" s="12" t="s">
        <v>15</v>
      </c>
      <c r="D109" s="13">
        <v>1.1499999999999999</v>
      </c>
      <c r="E109" s="50">
        <f>E108*1.15</f>
        <v>188.3355</v>
      </c>
      <c r="F109" s="95" t="s">
        <v>291</v>
      </c>
      <c r="G109" s="65" t="e">
        <f t="shared" ref="G109" si="24">E109*F109</f>
        <v>#VALUE!</v>
      </c>
      <c r="H109" s="63"/>
      <c r="I109" s="63"/>
    </row>
    <row r="110" spans="1:9" x14ac:dyDescent="0.25">
      <c r="A110" s="74">
        <v>4</v>
      </c>
      <c r="B110" s="82" t="s">
        <v>244</v>
      </c>
      <c r="C110" s="82"/>
      <c r="D110" s="82"/>
      <c r="E110" s="69"/>
      <c r="F110" s="67"/>
      <c r="G110" s="69"/>
      <c r="H110" s="67"/>
      <c r="I110" s="69"/>
    </row>
    <row r="111" spans="1:9" x14ac:dyDescent="0.25">
      <c r="A111" s="34" t="s">
        <v>187</v>
      </c>
      <c r="B111" s="70" t="s">
        <v>225</v>
      </c>
      <c r="C111" s="77" t="s">
        <v>15</v>
      </c>
      <c r="D111" s="13"/>
      <c r="E111" s="53">
        <v>35.18</v>
      </c>
      <c r="F111" s="58" t="s">
        <v>290</v>
      </c>
      <c r="G111" s="70"/>
      <c r="H111" s="58" t="e">
        <f>E111*F111</f>
        <v>#VALUE!</v>
      </c>
      <c r="I111" s="64"/>
    </row>
    <row r="112" spans="1:9" x14ac:dyDescent="0.25">
      <c r="A112" s="34"/>
      <c r="B112" s="11" t="s">
        <v>157</v>
      </c>
      <c r="C112" s="46" t="s">
        <v>15</v>
      </c>
      <c r="D112" s="13">
        <v>1.0149999999999999</v>
      </c>
      <c r="E112" s="50">
        <f>E111*D112</f>
        <v>35.707699999999996</v>
      </c>
      <c r="F112" s="95" t="s">
        <v>291</v>
      </c>
      <c r="G112" s="65" t="e">
        <f t="shared" ref="G112:G116" si="25">E112*F112</f>
        <v>#VALUE!</v>
      </c>
      <c r="H112" s="63"/>
      <c r="I112" s="63"/>
    </row>
    <row r="113" spans="1:9" x14ac:dyDescent="0.25">
      <c r="A113" s="34"/>
      <c r="B113" s="11" t="s">
        <v>54</v>
      </c>
      <c r="C113" s="12" t="s">
        <v>8</v>
      </c>
      <c r="D113" s="13">
        <v>1.0549999999999999</v>
      </c>
      <c r="E113" s="47">
        <v>6.335</v>
      </c>
      <c r="F113" s="95" t="s">
        <v>291</v>
      </c>
      <c r="G113" s="65" t="e">
        <f t="shared" si="25"/>
        <v>#VALUE!</v>
      </c>
      <c r="H113" s="65"/>
      <c r="I113" s="65"/>
    </row>
    <row r="114" spans="1:9" x14ac:dyDescent="0.25">
      <c r="A114" s="34"/>
      <c r="B114" s="11" t="s">
        <v>36</v>
      </c>
      <c r="C114" s="12" t="s">
        <v>8</v>
      </c>
      <c r="D114" s="13">
        <v>1.0549999999999999</v>
      </c>
      <c r="E114" s="47">
        <v>3.85</v>
      </c>
      <c r="F114" s="95" t="s">
        <v>291</v>
      </c>
      <c r="G114" s="65" t="e">
        <f t="shared" si="25"/>
        <v>#VALUE!</v>
      </c>
      <c r="H114" s="65"/>
      <c r="I114" s="65"/>
    </row>
    <row r="115" spans="1:9" x14ac:dyDescent="0.25">
      <c r="A115" s="34"/>
      <c r="B115" s="11" t="s">
        <v>39</v>
      </c>
      <c r="C115" s="46" t="s">
        <v>8</v>
      </c>
      <c r="D115" s="13">
        <v>1.0549999999999999</v>
      </c>
      <c r="E115" s="47">
        <v>0</v>
      </c>
      <c r="F115" s="95" t="s">
        <v>291</v>
      </c>
      <c r="G115" s="65" t="e">
        <f t="shared" si="25"/>
        <v>#VALUE!</v>
      </c>
      <c r="H115" s="65"/>
      <c r="I115" s="65"/>
    </row>
    <row r="116" spans="1:9" x14ac:dyDescent="0.25">
      <c r="A116" s="34"/>
      <c r="B116" s="11" t="s">
        <v>82</v>
      </c>
      <c r="C116" s="46" t="s">
        <v>8</v>
      </c>
      <c r="D116" s="13">
        <v>1.0549999999999999</v>
      </c>
      <c r="E116" s="47">
        <v>7.31</v>
      </c>
      <c r="F116" s="95" t="s">
        <v>291</v>
      </c>
      <c r="G116" s="65" t="e">
        <f t="shared" si="25"/>
        <v>#VALUE!</v>
      </c>
      <c r="H116" s="65"/>
      <c r="I116" s="65"/>
    </row>
    <row r="117" spans="1:9" x14ac:dyDescent="0.25">
      <c r="A117" s="56" t="s">
        <v>186</v>
      </c>
      <c r="B117" s="82" t="s">
        <v>185</v>
      </c>
      <c r="C117" s="82"/>
      <c r="D117" s="82"/>
      <c r="E117" s="69"/>
      <c r="F117" s="67"/>
      <c r="G117" s="69"/>
      <c r="H117" s="67"/>
      <c r="I117" s="69"/>
    </row>
    <row r="118" spans="1:9" ht="28.5" x14ac:dyDescent="0.25">
      <c r="A118" s="34" t="s">
        <v>184</v>
      </c>
      <c r="B118" s="70" t="s">
        <v>183</v>
      </c>
      <c r="C118" s="58" t="s">
        <v>181</v>
      </c>
      <c r="D118" s="13"/>
      <c r="E118" s="53">
        <v>26.68</v>
      </c>
      <c r="F118" s="58" t="s">
        <v>290</v>
      </c>
      <c r="G118" s="70"/>
      <c r="H118" s="58" t="e">
        <f>E118*F118</f>
        <v>#VALUE!</v>
      </c>
      <c r="I118" s="64"/>
    </row>
    <row r="119" spans="1:9" x14ac:dyDescent="0.25">
      <c r="A119" s="34"/>
      <c r="B119" s="51" t="s">
        <v>182</v>
      </c>
      <c r="C119" s="12" t="s">
        <v>181</v>
      </c>
      <c r="D119" s="13">
        <v>1.02</v>
      </c>
      <c r="E119" s="50">
        <f>E118*D119</f>
        <v>27.2136</v>
      </c>
      <c r="F119" s="95" t="s">
        <v>291</v>
      </c>
      <c r="G119" s="65" t="e">
        <f t="shared" ref="G119" si="26">E119*F119</f>
        <v>#VALUE!</v>
      </c>
      <c r="H119" s="63"/>
      <c r="I119" s="63"/>
    </row>
    <row r="120" spans="1:9" x14ac:dyDescent="0.25">
      <c r="A120" s="34" t="s">
        <v>180</v>
      </c>
      <c r="B120" s="52" t="s">
        <v>234</v>
      </c>
      <c r="C120" s="77" t="s">
        <v>15</v>
      </c>
      <c r="D120" s="13"/>
      <c r="E120" s="53">
        <f>43.49*0.2+1*0.2*26.68</f>
        <v>14.034000000000001</v>
      </c>
      <c r="F120" s="58" t="s">
        <v>290</v>
      </c>
      <c r="G120" s="70"/>
      <c r="H120" s="58" t="e">
        <f>E120*F120</f>
        <v>#VALUE!</v>
      </c>
      <c r="I120" s="64"/>
    </row>
    <row r="121" spans="1:9" x14ac:dyDescent="0.25">
      <c r="A121" s="34"/>
      <c r="B121" s="11" t="s">
        <v>179</v>
      </c>
      <c r="C121" s="46" t="s">
        <v>15</v>
      </c>
      <c r="D121" s="13">
        <v>1.0149999999999999</v>
      </c>
      <c r="E121" s="50">
        <f>E120*D121*1.055</f>
        <v>15.027958049999999</v>
      </c>
      <c r="F121" s="95" t="s">
        <v>291</v>
      </c>
      <c r="G121" s="65" t="e">
        <f t="shared" ref="G121:G128" si="27">E121*F121</f>
        <v>#VALUE!</v>
      </c>
      <c r="H121" s="63"/>
      <c r="I121" s="63"/>
    </row>
    <row r="122" spans="1:9" x14ac:dyDescent="0.25">
      <c r="A122" s="34"/>
      <c r="B122" s="11" t="s">
        <v>54</v>
      </c>
      <c r="C122" s="12" t="s">
        <v>8</v>
      </c>
      <c r="D122" s="13">
        <v>1.0549999999999999</v>
      </c>
      <c r="E122" s="47">
        <v>0.8</v>
      </c>
      <c r="F122" s="95" t="s">
        <v>291</v>
      </c>
      <c r="G122" s="65" t="e">
        <f t="shared" si="27"/>
        <v>#VALUE!</v>
      </c>
      <c r="H122" s="65"/>
      <c r="I122" s="65"/>
    </row>
    <row r="123" spans="1:9" x14ac:dyDescent="0.25">
      <c r="A123" s="34"/>
      <c r="B123" s="11" t="s">
        <v>35</v>
      </c>
      <c r="C123" s="12" t="s">
        <v>8</v>
      </c>
      <c r="D123" s="13">
        <v>1.0549999999999999</v>
      </c>
      <c r="E123" s="47">
        <v>8.8999999999999996E-2</v>
      </c>
      <c r="F123" s="95" t="s">
        <v>291</v>
      </c>
      <c r="G123" s="65" t="e">
        <f t="shared" si="27"/>
        <v>#VALUE!</v>
      </c>
      <c r="H123" s="65"/>
      <c r="I123" s="65"/>
    </row>
    <row r="124" spans="1:9" x14ac:dyDescent="0.25">
      <c r="A124" s="34"/>
      <c r="B124" s="11" t="s">
        <v>36</v>
      </c>
      <c r="C124" s="12" t="s">
        <v>8</v>
      </c>
      <c r="D124" s="13">
        <v>1.0549999999999999</v>
      </c>
      <c r="E124" s="47">
        <v>0.189</v>
      </c>
      <c r="F124" s="95" t="s">
        <v>291</v>
      </c>
      <c r="G124" s="65" t="e">
        <f t="shared" si="27"/>
        <v>#VALUE!</v>
      </c>
      <c r="H124" s="65"/>
      <c r="I124" s="65"/>
    </row>
    <row r="125" spans="1:9" x14ac:dyDescent="0.25">
      <c r="A125" s="34"/>
      <c r="B125" s="11" t="s">
        <v>37</v>
      </c>
      <c r="C125" s="12" t="s">
        <v>8</v>
      </c>
      <c r="D125" s="13">
        <v>1.0549999999999999</v>
      </c>
      <c r="E125" s="47">
        <v>0.55900000000000005</v>
      </c>
      <c r="F125" s="95" t="s">
        <v>291</v>
      </c>
      <c r="G125" s="65" t="e">
        <f t="shared" si="27"/>
        <v>#VALUE!</v>
      </c>
      <c r="H125" s="65"/>
      <c r="I125" s="65"/>
    </row>
    <row r="126" spans="1:9" x14ac:dyDescent="0.25">
      <c r="A126" s="34"/>
      <c r="B126" s="11" t="s">
        <v>38</v>
      </c>
      <c r="C126" s="12" t="s">
        <v>8</v>
      </c>
      <c r="D126" s="13">
        <v>1.0549999999999999</v>
      </c>
      <c r="E126" s="47">
        <v>0.01</v>
      </c>
      <c r="F126" s="95" t="s">
        <v>291</v>
      </c>
      <c r="G126" s="65" t="e">
        <f t="shared" si="27"/>
        <v>#VALUE!</v>
      </c>
      <c r="H126" s="65"/>
      <c r="I126" s="65"/>
    </row>
    <row r="127" spans="1:9" x14ac:dyDescent="0.25">
      <c r="A127" s="34"/>
      <c r="B127" s="11" t="s">
        <v>39</v>
      </c>
      <c r="C127" s="12" t="s">
        <v>8</v>
      </c>
      <c r="D127" s="13">
        <v>1.0549999999999999</v>
      </c>
      <c r="E127" s="47">
        <v>0.223</v>
      </c>
      <c r="F127" s="95" t="s">
        <v>291</v>
      </c>
      <c r="G127" s="65" t="e">
        <f t="shared" si="27"/>
        <v>#VALUE!</v>
      </c>
      <c r="H127" s="65"/>
      <c r="I127" s="65"/>
    </row>
    <row r="128" spans="1:9" x14ac:dyDescent="0.25">
      <c r="A128" s="34"/>
      <c r="B128" s="11" t="s">
        <v>178</v>
      </c>
      <c r="C128" s="12" t="s">
        <v>8</v>
      </c>
      <c r="D128" s="13">
        <v>1.0549999999999999</v>
      </c>
      <c r="E128" s="47">
        <v>0.1</v>
      </c>
      <c r="F128" s="95" t="s">
        <v>291</v>
      </c>
      <c r="G128" s="65" t="e">
        <f t="shared" si="27"/>
        <v>#VALUE!</v>
      </c>
      <c r="H128" s="65"/>
      <c r="I128" s="65"/>
    </row>
    <row r="129" spans="1:9" x14ac:dyDescent="0.25">
      <c r="A129" s="34" t="s">
        <v>177</v>
      </c>
      <c r="B129" s="73" t="s">
        <v>176</v>
      </c>
      <c r="C129" s="58" t="s">
        <v>22</v>
      </c>
      <c r="D129" s="13"/>
      <c r="E129" s="53">
        <v>7.56</v>
      </c>
      <c r="F129" s="58" t="s">
        <v>290</v>
      </c>
      <c r="G129" s="70"/>
      <c r="H129" s="58" t="e">
        <f>E129*F129</f>
        <v>#VALUE!</v>
      </c>
      <c r="I129" s="64"/>
    </row>
    <row r="130" spans="1:9" x14ac:dyDescent="0.25">
      <c r="A130" s="34"/>
      <c r="B130" s="51" t="s">
        <v>85</v>
      </c>
      <c r="C130" s="12" t="s">
        <v>15</v>
      </c>
      <c r="D130" s="13">
        <v>1.1000000000000001</v>
      </c>
      <c r="E130" s="50">
        <v>8.32</v>
      </c>
      <c r="F130" s="95" t="s">
        <v>291</v>
      </c>
      <c r="G130" s="65" t="e">
        <f t="shared" ref="G130" si="28">E130*F130</f>
        <v>#VALUE!</v>
      </c>
      <c r="H130" s="63"/>
      <c r="I130" s="63"/>
    </row>
    <row r="131" spans="1:9" x14ac:dyDescent="0.25">
      <c r="A131" s="34" t="s">
        <v>175</v>
      </c>
      <c r="B131" s="73" t="s">
        <v>174</v>
      </c>
      <c r="C131" s="58" t="s">
        <v>22</v>
      </c>
      <c r="D131" s="83"/>
      <c r="E131" s="53">
        <v>145.68</v>
      </c>
      <c r="F131" s="58" t="s">
        <v>290</v>
      </c>
      <c r="G131" s="70"/>
      <c r="H131" s="58" t="e">
        <f>E131*F131</f>
        <v>#VALUE!</v>
      </c>
      <c r="I131" s="64"/>
    </row>
    <row r="132" spans="1:9" x14ac:dyDescent="0.25">
      <c r="A132" s="34"/>
      <c r="B132" s="51" t="s">
        <v>149</v>
      </c>
      <c r="C132" s="12" t="s">
        <v>88</v>
      </c>
      <c r="D132" s="13">
        <v>2</v>
      </c>
      <c r="E132" s="50">
        <v>291.36</v>
      </c>
      <c r="F132" s="95" t="s">
        <v>291</v>
      </c>
      <c r="G132" s="65" t="e">
        <f t="shared" ref="G132" si="29">E132*F132</f>
        <v>#VALUE!</v>
      </c>
      <c r="H132" s="63"/>
      <c r="I132" s="63"/>
    </row>
    <row r="133" spans="1:9" x14ac:dyDescent="0.25">
      <c r="A133" s="56" t="s">
        <v>173</v>
      </c>
      <c r="B133" s="82" t="s">
        <v>236</v>
      </c>
      <c r="C133" s="82"/>
      <c r="D133" s="82"/>
      <c r="E133" s="69"/>
      <c r="F133" s="67"/>
      <c r="G133" s="69"/>
      <c r="H133" s="67"/>
      <c r="I133" s="69"/>
    </row>
    <row r="134" spans="1:9" x14ac:dyDescent="0.25">
      <c r="A134" s="35" t="s">
        <v>172</v>
      </c>
      <c r="B134" s="70" t="s">
        <v>235</v>
      </c>
      <c r="C134" s="58" t="s">
        <v>15</v>
      </c>
      <c r="D134" s="13"/>
      <c r="E134" s="53">
        <f>8.22/3*2*1.73+23.61*2.53/2+1.79</f>
        <v>41.137049999999995</v>
      </c>
      <c r="F134" s="58" t="s">
        <v>290</v>
      </c>
      <c r="G134" s="70"/>
      <c r="H134" s="58" t="e">
        <f>E134*F134</f>
        <v>#VALUE!</v>
      </c>
      <c r="I134" s="64"/>
    </row>
    <row r="135" spans="1:9" x14ac:dyDescent="0.25">
      <c r="A135" s="35"/>
      <c r="B135" s="51" t="s">
        <v>161</v>
      </c>
      <c r="C135" s="12" t="s">
        <v>15</v>
      </c>
      <c r="D135" s="13">
        <v>1.1499999999999999</v>
      </c>
      <c r="E135" s="50">
        <f>D135*E134</f>
        <v>47.307607499999989</v>
      </c>
      <c r="F135" s="95" t="s">
        <v>291</v>
      </c>
      <c r="G135" s="65" t="e">
        <f t="shared" ref="G135" si="30">E135*F135</f>
        <v>#VALUE!</v>
      </c>
      <c r="H135" s="63"/>
      <c r="I135" s="63"/>
    </row>
    <row r="136" spans="1:9" x14ac:dyDescent="0.25">
      <c r="A136" s="35" t="s">
        <v>171</v>
      </c>
      <c r="B136" s="52" t="s">
        <v>18</v>
      </c>
      <c r="C136" s="58" t="s">
        <v>15</v>
      </c>
      <c r="D136" s="13"/>
      <c r="E136" s="53">
        <v>2.12</v>
      </c>
      <c r="F136" s="58" t="s">
        <v>290</v>
      </c>
      <c r="G136" s="70"/>
      <c r="H136" s="58" t="e">
        <f>E136*F136</f>
        <v>#VALUE!</v>
      </c>
      <c r="I136" s="64"/>
    </row>
    <row r="137" spans="1:9" x14ac:dyDescent="0.25">
      <c r="A137" s="35"/>
      <c r="B137" s="51" t="s">
        <v>19</v>
      </c>
      <c r="C137" s="12" t="s">
        <v>15</v>
      </c>
      <c r="D137" s="13">
        <v>1.0149999999999999</v>
      </c>
      <c r="E137" s="50">
        <f>E136*D137</f>
        <v>2.1517999999999997</v>
      </c>
      <c r="F137" s="95" t="s">
        <v>291</v>
      </c>
      <c r="G137" s="65" t="e">
        <f t="shared" ref="G137" si="31">E137*F137</f>
        <v>#VALUE!</v>
      </c>
      <c r="H137" s="63"/>
      <c r="I137" s="63"/>
    </row>
    <row r="138" spans="1:9" x14ac:dyDescent="0.25">
      <c r="A138" s="35" t="s">
        <v>170</v>
      </c>
      <c r="B138" s="73" t="s">
        <v>150</v>
      </c>
      <c r="C138" s="58" t="s">
        <v>22</v>
      </c>
      <c r="D138" s="83"/>
      <c r="E138" s="53">
        <v>10.26</v>
      </c>
      <c r="F138" s="58" t="s">
        <v>290</v>
      </c>
      <c r="G138" s="70"/>
      <c r="H138" s="58" t="e">
        <f>E138*F138</f>
        <v>#VALUE!</v>
      </c>
      <c r="I138" s="64"/>
    </row>
    <row r="139" spans="1:9" x14ac:dyDescent="0.25">
      <c r="A139" s="35"/>
      <c r="B139" s="51" t="s">
        <v>149</v>
      </c>
      <c r="C139" s="12" t="s">
        <v>88</v>
      </c>
      <c r="D139" s="13">
        <v>2</v>
      </c>
      <c r="E139" s="50">
        <f>E138*D139</f>
        <v>20.52</v>
      </c>
      <c r="F139" s="95" t="s">
        <v>291</v>
      </c>
      <c r="G139" s="65" t="e">
        <f t="shared" ref="G139" si="32">E139*F139</f>
        <v>#VALUE!</v>
      </c>
      <c r="H139" s="63"/>
      <c r="I139" s="63"/>
    </row>
    <row r="140" spans="1:9" x14ac:dyDescent="0.25">
      <c r="A140" s="35" t="s">
        <v>169</v>
      </c>
      <c r="B140" s="70" t="s">
        <v>29</v>
      </c>
      <c r="C140" s="58" t="s">
        <v>15</v>
      </c>
      <c r="D140" s="72"/>
      <c r="E140" s="53">
        <v>0.1</v>
      </c>
      <c r="F140" s="58" t="s">
        <v>290</v>
      </c>
      <c r="G140" s="70"/>
      <c r="H140" s="58" t="e">
        <f>E140*F140</f>
        <v>#VALUE!</v>
      </c>
      <c r="I140" s="64"/>
    </row>
    <row r="141" spans="1:9" x14ac:dyDescent="0.25">
      <c r="A141" s="35"/>
      <c r="B141" s="11" t="s">
        <v>30</v>
      </c>
      <c r="C141" s="12" t="s">
        <v>15</v>
      </c>
      <c r="D141" s="13">
        <v>1.03</v>
      </c>
      <c r="E141" s="50">
        <f>E140*D141</f>
        <v>0.10300000000000001</v>
      </c>
      <c r="F141" s="95" t="s">
        <v>291</v>
      </c>
      <c r="G141" s="65" t="e">
        <f t="shared" ref="G141" si="33">E141*F141</f>
        <v>#VALUE!</v>
      </c>
      <c r="H141" s="63"/>
      <c r="I141" s="63"/>
    </row>
    <row r="142" spans="1:9" x14ac:dyDescent="0.25">
      <c r="A142" s="34" t="s">
        <v>168</v>
      </c>
      <c r="B142" s="52" t="s">
        <v>167</v>
      </c>
      <c r="C142" s="58" t="s">
        <v>15</v>
      </c>
      <c r="D142" s="13"/>
      <c r="E142" s="53">
        <f>13*1.3+13*1.475+13*1.3</f>
        <v>52.975000000000009</v>
      </c>
      <c r="F142" s="58" t="s">
        <v>290</v>
      </c>
      <c r="G142" s="70"/>
      <c r="H142" s="58" t="e">
        <f>E142*F142</f>
        <v>#VALUE!</v>
      </c>
      <c r="I142" s="64"/>
    </row>
    <row r="143" spans="1:9" x14ac:dyDescent="0.25">
      <c r="A143" s="34"/>
      <c r="B143" s="11" t="s">
        <v>157</v>
      </c>
      <c r="C143" s="46" t="s">
        <v>15</v>
      </c>
      <c r="D143" s="13">
        <v>1.0149999999999999</v>
      </c>
      <c r="E143" s="50">
        <v>0</v>
      </c>
      <c r="F143" s="95" t="s">
        <v>291</v>
      </c>
      <c r="G143" s="65" t="e">
        <f t="shared" ref="G143:G147" si="34">E143*F143</f>
        <v>#VALUE!</v>
      </c>
      <c r="H143" s="63"/>
      <c r="I143" s="63"/>
    </row>
    <row r="144" spans="1:9" x14ac:dyDescent="0.25">
      <c r="A144" s="34"/>
      <c r="B144" s="11" t="s">
        <v>55</v>
      </c>
      <c r="C144" s="46" t="s">
        <v>15</v>
      </c>
      <c r="D144" s="13">
        <v>1.0149999999999999</v>
      </c>
      <c r="E144" s="50">
        <v>53.77</v>
      </c>
      <c r="F144" s="95" t="s">
        <v>291</v>
      </c>
      <c r="G144" s="65" t="e">
        <f t="shared" si="34"/>
        <v>#VALUE!</v>
      </c>
      <c r="H144" s="63"/>
      <c r="I144" s="63"/>
    </row>
    <row r="145" spans="1:9" x14ac:dyDescent="0.25">
      <c r="A145" s="34"/>
      <c r="B145" s="11" t="s">
        <v>54</v>
      </c>
      <c r="C145" s="12" t="s">
        <v>8</v>
      </c>
      <c r="D145" s="13">
        <v>1.0549999999999999</v>
      </c>
      <c r="E145" s="47">
        <v>0</v>
      </c>
      <c r="F145" s="95" t="s">
        <v>291</v>
      </c>
      <c r="G145" s="65" t="e">
        <f t="shared" si="34"/>
        <v>#VALUE!</v>
      </c>
      <c r="H145" s="65"/>
      <c r="I145" s="65"/>
    </row>
    <row r="146" spans="1:9" x14ac:dyDescent="0.25">
      <c r="A146" s="34"/>
      <c r="B146" s="11" t="s">
        <v>35</v>
      </c>
      <c r="C146" s="12" t="s">
        <v>8</v>
      </c>
      <c r="D146" s="13">
        <v>1.0549999999999999</v>
      </c>
      <c r="E146" s="47">
        <f>1.5*1.055</f>
        <v>1.5825</v>
      </c>
      <c r="F146" s="95" t="s">
        <v>291</v>
      </c>
      <c r="G146" s="65" t="e">
        <f t="shared" si="34"/>
        <v>#VALUE!</v>
      </c>
      <c r="H146" s="65"/>
      <c r="I146" s="65"/>
    </row>
    <row r="147" spans="1:9" x14ac:dyDescent="0.25">
      <c r="A147" s="34"/>
      <c r="B147" s="11" t="s">
        <v>37</v>
      </c>
      <c r="C147" s="12" t="s">
        <v>8</v>
      </c>
      <c r="D147" s="13">
        <v>1.0549999999999999</v>
      </c>
      <c r="E147" s="47">
        <v>5.4029999999999996</v>
      </c>
      <c r="F147" s="95" t="s">
        <v>291</v>
      </c>
      <c r="G147" s="65" t="e">
        <f t="shared" si="34"/>
        <v>#VALUE!</v>
      </c>
      <c r="H147" s="65"/>
      <c r="I147" s="65"/>
    </row>
    <row r="148" spans="1:9" x14ac:dyDescent="0.25">
      <c r="A148" s="35" t="s">
        <v>166</v>
      </c>
      <c r="B148" s="70" t="s">
        <v>145</v>
      </c>
      <c r="C148" s="58" t="s">
        <v>22</v>
      </c>
      <c r="D148" s="13"/>
      <c r="E148" s="53">
        <v>28.8</v>
      </c>
      <c r="F148" s="58" t="s">
        <v>290</v>
      </c>
      <c r="G148" s="70"/>
      <c r="H148" s="58" t="e">
        <f>E148*F148</f>
        <v>#VALUE!</v>
      </c>
      <c r="I148" s="64"/>
    </row>
    <row r="149" spans="1:9" x14ac:dyDescent="0.25">
      <c r="A149" s="34"/>
      <c r="B149" s="51" t="s">
        <v>23</v>
      </c>
      <c r="C149" s="12" t="s">
        <v>24</v>
      </c>
      <c r="D149" s="13">
        <v>0.7</v>
      </c>
      <c r="E149" s="50">
        <v>20.16</v>
      </c>
      <c r="F149" s="95" t="s">
        <v>291</v>
      </c>
      <c r="G149" s="65" t="e">
        <f t="shared" ref="G149:G150" si="35">E149*F149</f>
        <v>#VALUE!</v>
      </c>
      <c r="H149" s="63"/>
      <c r="I149" s="63"/>
    </row>
    <row r="150" spans="1:9" x14ac:dyDescent="0.25">
      <c r="A150" s="35"/>
      <c r="B150" s="51" t="s">
        <v>25</v>
      </c>
      <c r="C150" s="12" t="s">
        <v>22</v>
      </c>
      <c r="D150" s="13">
        <v>2.4</v>
      </c>
      <c r="E150" s="50">
        <v>69.12</v>
      </c>
      <c r="F150" s="95" t="s">
        <v>291</v>
      </c>
      <c r="G150" s="65" t="e">
        <f t="shared" si="35"/>
        <v>#VALUE!</v>
      </c>
      <c r="H150" s="63"/>
      <c r="I150" s="63"/>
    </row>
    <row r="151" spans="1:9" x14ac:dyDescent="0.25">
      <c r="A151" s="84" t="s">
        <v>165</v>
      </c>
      <c r="B151" s="81" t="s">
        <v>143</v>
      </c>
      <c r="C151" s="58" t="s">
        <v>22</v>
      </c>
      <c r="D151" s="13"/>
      <c r="E151" s="53">
        <v>5.13</v>
      </c>
      <c r="F151" s="58" t="s">
        <v>290</v>
      </c>
      <c r="G151" s="70"/>
      <c r="H151" s="58" t="e">
        <f>E151*F151</f>
        <v>#VALUE!</v>
      </c>
      <c r="I151" s="64"/>
    </row>
    <row r="152" spans="1:9" x14ac:dyDescent="0.25">
      <c r="A152" s="84"/>
      <c r="B152" s="81"/>
      <c r="C152" s="58" t="s">
        <v>15</v>
      </c>
      <c r="D152" s="13">
        <v>0.1</v>
      </c>
      <c r="E152" s="53">
        <v>0.51</v>
      </c>
      <c r="F152" s="64"/>
      <c r="G152" s="64"/>
      <c r="H152" s="64"/>
      <c r="I152" s="64"/>
    </row>
    <row r="153" spans="1:9" x14ac:dyDescent="0.25">
      <c r="A153" s="35"/>
      <c r="B153" s="51" t="s">
        <v>142</v>
      </c>
      <c r="C153" s="12" t="s">
        <v>15</v>
      </c>
      <c r="D153" s="13">
        <v>1.1000000000000001</v>
      </c>
      <c r="E153" s="50">
        <v>0.56000000000000005</v>
      </c>
      <c r="F153" s="95" t="s">
        <v>291</v>
      </c>
      <c r="G153" s="65" t="e">
        <f t="shared" ref="G153" si="36">E153*F153</f>
        <v>#VALUE!</v>
      </c>
      <c r="H153" s="63"/>
      <c r="I153" s="63"/>
    </row>
    <row r="154" spans="1:9" x14ac:dyDescent="0.25">
      <c r="A154" s="35" t="s">
        <v>164</v>
      </c>
      <c r="B154" s="70" t="s">
        <v>140</v>
      </c>
      <c r="C154" s="58" t="s">
        <v>22</v>
      </c>
      <c r="D154" s="13"/>
      <c r="E154" s="53">
        <v>5.13</v>
      </c>
      <c r="F154" s="58" t="s">
        <v>290</v>
      </c>
      <c r="G154" s="70"/>
      <c r="H154" s="58" t="e">
        <f>E154*F154</f>
        <v>#VALUE!</v>
      </c>
      <c r="I154" s="64"/>
    </row>
    <row r="155" spans="1:9" x14ac:dyDescent="0.25">
      <c r="A155" s="35"/>
      <c r="B155" s="51" t="s">
        <v>139</v>
      </c>
      <c r="C155" s="12" t="s">
        <v>22</v>
      </c>
      <c r="D155" s="13">
        <v>1.02</v>
      </c>
      <c r="E155" s="50">
        <v>5.23</v>
      </c>
      <c r="F155" s="95" t="s">
        <v>291</v>
      </c>
      <c r="G155" s="65" t="e">
        <f t="shared" ref="G155" si="37">E155*F155</f>
        <v>#VALUE!</v>
      </c>
      <c r="H155" s="63"/>
      <c r="I155" s="63"/>
    </row>
    <row r="156" spans="1:9" x14ac:dyDescent="0.25">
      <c r="A156" s="35" t="s">
        <v>163</v>
      </c>
      <c r="B156" s="70" t="s">
        <v>162</v>
      </c>
      <c r="C156" s="58" t="s">
        <v>15</v>
      </c>
      <c r="D156" s="13"/>
      <c r="E156" s="53">
        <v>0</v>
      </c>
      <c r="F156" s="58" t="s">
        <v>290</v>
      </c>
      <c r="G156" s="70"/>
      <c r="H156" s="58" t="e">
        <f>E156*F156</f>
        <v>#VALUE!</v>
      </c>
      <c r="I156" s="64"/>
    </row>
    <row r="157" spans="1:9" x14ac:dyDescent="0.25">
      <c r="A157" s="35"/>
      <c r="B157" s="51" t="s">
        <v>161</v>
      </c>
      <c r="C157" s="12" t="s">
        <v>15</v>
      </c>
      <c r="D157" s="13">
        <v>1.1499999999999999</v>
      </c>
      <c r="E157" s="50">
        <v>0</v>
      </c>
      <c r="F157" s="95" t="s">
        <v>291</v>
      </c>
      <c r="G157" s="65" t="e">
        <f t="shared" ref="G157" si="38">E157*F157</f>
        <v>#VALUE!</v>
      </c>
      <c r="H157" s="63"/>
      <c r="I157" s="63"/>
    </row>
    <row r="158" spans="1:9" x14ac:dyDescent="0.25">
      <c r="A158" s="74">
        <v>7</v>
      </c>
      <c r="B158" s="82" t="s">
        <v>241</v>
      </c>
      <c r="C158" s="82"/>
      <c r="D158" s="82"/>
      <c r="E158" s="69"/>
      <c r="F158" s="67"/>
      <c r="G158" s="69"/>
      <c r="H158" s="67"/>
      <c r="I158" s="69"/>
    </row>
    <row r="159" spans="1:9" x14ac:dyDescent="0.25">
      <c r="A159" s="78" t="s">
        <v>160</v>
      </c>
      <c r="B159" s="81" t="s">
        <v>159</v>
      </c>
      <c r="C159" s="58" t="s">
        <v>22</v>
      </c>
      <c r="D159" s="13"/>
      <c r="E159" s="53">
        <v>26.3</v>
      </c>
      <c r="F159" s="58" t="s">
        <v>290</v>
      </c>
      <c r="G159" s="70"/>
      <c r="H159" s="58" t="e">
        <f>E159*F159</f>
        <v>#VALUE!</v>
      </c>
      <c r="I159" s="64"/>
    </row>
    <row r="160" spans="1:9" x14ac:dyDescent="0.25">
      <c r="A160" s="78"/>
      <c r="B160" s="81"/>
      <c r="C160" s="58" t="s">
        <v>15</v>
      </c>
      <c r="D160" s="13">
        <v>0.1</v>
      </c>
      <c r="E160" s="53">
        <v>2.63</v>
      </c>
      <c r="F160" s="64"/>
      <c r="G160" s="64"/>
      <c r="H160" s="64"/>
      <c r="I160" s="64"/>
    </row>
    <row r="161" spans="1:9" x14ac:dyDescent="0.25">
      <c r="A161" s="34"/>
      <c r="B161" s="51" t="s">
        <v>142</v>
      </c>
      <c r="C161" s="12" t="s">
        <v>15</v>
      </c>
      <c r="D161" s="13">
        <v>1.1000000000000001</v>
      </c>
      <c r="E161" s="50">
        <v>2.89</v>
      </c>
      <c r="F161" s="95" t="s">
        <v>291</v>
      </c>
      <c r="G161" s="65" t="e">
        <f t="shared" ref="G161" si="39">E161*F161</f>
        <v>#VALUE!</v>
      </c>
      <c r="H161" s="63"/>
      <c r="I161" s="63"/>
    </row>
    <row r="162" spans="1:9" ht="28.5" x14ac:dyDescent="0.25">
      <c r="A162" s="34" t="s">
        <v>158</v>
      </c>
      <c r="B162" s="70" t="s">
        <v>245</v>
      </c>
      <c r="C162" s="58" t="s">
        <v>15</v>
      </c>
      <c r="D162" s="13"/>
      <c r="E162" s="53">
        <f>1921*0.22</f>
        <v>422.62</v>
      </c>
      <c r="F162" s="58" t="s">
        <v>290</v>
      </c>
      <c r="G162" s="70"/>
      <c r="H162" s="58" t="e">
        <f>E162*F162</f>
        <v>#VALUE!</v>
      </c>
      <c r="I162" s="64"/>
    </row>
    <row r="163" spans="1:9" x14ac:dyDescent="0.25">
      <c r="A163" s="34"/>
      <c r="B163" s="11" t="s">
        <v>157</v>
      </c>
      <c r="C163" s="46" t="s">
        <v>15</v>
      </c>
      <c r="D163" s="13">
        <v>1.0149999999999999</v>
      </c>
      <c r="E163" s="50">
        <f>E162*D163</f>
        <v>428.95929999999998</v>
      </c>
      <c r="F163" s="95" t="s">
        <v>291</v>
      </c>
      <c r="G163" s="65" t="e">
        <f t="shared" ref="G163:G175" si="40">E163*F163</f>
        <v>#VALUE!</v>
      </c>
      <c r="H163" s="63"/>
      <c r="I163" s="63"/>
    </row>
    <row r="164" spans="1:9" x14ac:dyDescent="0.25">
      <c r="A164" s="34"/>
      <c r="B164" s="11" t="s">
        <v>237</v>
      </c>
      <c r="C164" s="12" t="s">
        <v>8</v>
      </c>
      <c r="D164" s="13">
        <v>1.0549999999999999</v>
      </c>
      <c r="E164" s="50">
        <f>E162*1.587/376.42*1.055*1.02</f>
        <v>1.9173743510812389</v>
      </c>
      <c r="F164" s="95" t="s">
        <v>291</v>
      </c>
      <c r="G164" s="65" t="e">
        <f t="shared" si="40"/>
        <v>#VALUE!</v>
      </c>
      <c r="H164" s="63"/>
      <c r="I164" s="63"/>
    </row>
    <row r="165" spans="1:9" x14ac:dyDescent="0.25">
      <c r="A165" s="34"/>
      <c r="B165" s="11" t="s">
        <v>54</v>
      </c>
      <c r="C165" s="12" t="s">
        <v>8</v>
      </c>
      <c r="D165" s="13">
        <v>1.0549999999999999</v>
      </c>
      <c r="E165" s="50">
        <v>0</v>
      </c>
      <c r="F165" s="95" t="s">
        <v>291</v>
      </c>
      <c r="G165" s="65" t="e">
        <f t="shared" si="40"/>
        <v>#VALUE!</v>
      </c>
      <c r="H165" s="63"/>
      <c r="I165" s="63"/>
    </row>
    <row r="166" spans="1:9" x14ac:dyDescent="0.25">
      <c r="A166" s="34"/>
      <c r="B166" s="11" t="s">
        <v>35</v>
      </c>
      <c r="C166" s="12" t="s">
        <v>8</v>
      </c>
      <c r="D166" s="13">
        <v>1.0549999999999999</v>
      </c>
      <c r="E166" s="50">
        <v>8.99</v>
      </c>
      <c r="F166" s="95" t="s">
        <v>291</v>
      </c>
      <c r="G166" s="65" t="e">
        <f t="shared" si="40"/>
        <v>#VALUE!</v>
      </c>
      <c r="H166" s="63"/>
      <c r="I166" s="63"/>
    </row>
    <row r="167" spans="1:9" x14ac:dyDescent="0.25">
      <c r="A167" s="34"/>
      <c r="B167" s="11" t="s">
        <v>36</v>
      </c>
      <c r="C167" s="12" t="s">
        <v>8</v>
      </c>
      <c r="D167" s="13">
        <v>1.0549999999999999</v>
      </c>
      <c r="E167" s="50">
        <v>16.079999999999998</v>
      </c>
      <c r="F167" s="95" t="s">
        <v>291</v>
      </c>
      <c r="G167" s="65" t="e">
        <f t="shared" si="40"/>
        <v>#VALUE!</v>
      </c>
      <c r="H167" s="63"/>
      <c r="I167" s="63"/>
    </row>
    <row r="168" spans="1:9" x14ac:dyDescent="0.25">
      <c r="A168" s="34"/>
      <c r="B168" s="11" t="s">
        <v>37</v>
      </c>
      <c r="C168" s="12" t="s">
        <v>8</v>
      </c>
      <c r="D168" s="13">
        <v>1.0549999999999999</v>
      </c>
      <c r="E168" s="50">
        <v>28.28</v>
      </c>
      <c r="F168" s="95" t="s">
        <v>291</v>
      </c>
      <c r="G168" s="65" t="e">
        <f t="shared" si="40"/>
        <v>#VALUE!</v>
      </c>
      <c r="H168" s="63"/>
      <c r="I168" s="63"/>
    </row>
    <row r="169" spans="1:9" x14ac:dyDescent="0.25">
      <c r="A169" s="35"/>
      <c r="B169" s="11" t="s">
        <v>38</v>
      </c>
      <c r="C169" s="12" t="s">
        <v>8</v>
      </c>
      <c r="D169" s="13">
        <v>1.0549999999999999</v>
      </c>
      <c r="E169" s="50">
        <v>0</v>
      </c>
      <c r="F169" s="95" t="s">
        <v>291</v>
      </c>
      <c r="G169" s="65" t="e">
        <f t="shared" si="40"/>
        <v>#VALUE!</v>
      </c>
      <c r="H169" s="63"/>
      <c r="I169" s="63"/>
    </row>
    <row r="170" spans="1:9" x14ac:dyDescent="0.25">
      <c r="A170" s="34"/>
      <c r="B170" s="11" t="s">
        <v>39</v>
      </c>
      <c r="C170" s="12" t="s">
        <v>8</v>
      </c>
      <c r="D170" s="13">
        <v>1.0549999999999999</v>
      </c>
      <c r="E170" s="47">
        <v>0.55700000000000005</v>
      </c>
      <c r="F170" s="95" t="s">
        <v>291</v>
      </c>
      <c r="G170" s="65" t="e">
        <f t="shared" si="40"/>
        <v>#VALUE!</v>
      </c>
      <c r="H170" s="65"/>
      <c r="I170" s="65"/>
    </row>
    <row r="171" spans="1:9" x14ac:dyDescent="0.25">
      <c r="A171" s="34"/>
      <c r="B171" s="11" t="s">
        <v>41</v>
      </c>
      <c r="C171" s="12" t="s">
        <v>8</v>
      </c>
      <c r="D171" s="13">
        <v>1.0549999999999999</v>
      </c>
      <c r="E171" s="50">
        <v>3.99</v>
      </c>
      <c r="F171" s="95" t="s">
        <v>291</v>
      </c>
      <c r="G171" s="65" t="e">
        <f t="shared" si="40"/>
        <v>#VALUE!</v>
      </c>
      <c r="H171" s="63"/>
      <c r="I171" s="63"/>
    </row>
    <row r="172" spans="1:9" x14ac:dyDescent="0.25">
      <c r="A172" s="34"/>
      <c r="B172" s="11" t="s">
        <v>82</v>
      </c>
      <c r="C172" s="12" t="s">
        <v>8</v>
      </c>
      <c r="D172" s="13">
        <v>1.0549999999999999</v>
      </c>
      <c r="E172" s="50">
        <v>0</v>
      </c>
      <c r="F172" s="95" t="s">
        <v>291</v>
      </c>
      <c r="G172" s="65" t="e">
        <f t="shared" si="40"/>
        <v>#VALUE!</v>
      </c>
      <c r="H172" s="63"/>
      <c r="I172" s="63"/>
    </row>
    <row r="173" spans="1:9" x14ac:dyDescent="0.25">
      <c r="A173" s="34"/>
      <c r="B173" s="11" t="s">
        <v>156</v>
      </c>
      <c r="C173" s="12" t="s">
        <v>8</v>
      </c>
      <c r="D173" s="13">
        <v>1.0549999999999999</v>
      </c>
      <c r="E173" s="50">
        <v>0</v>
      </c>
      <c r="F173" s="95" t="s">
        <v>291</v>
      </c>
      <c r="G173" s="65" t="e">
        <f t="shared" si="40"/>
        <v>#VALUE!</v>
      </c>
      <c r="H173" s="63"/>
      <c r="I173" s="63"/>
    </row>
    <row r="174" spans="1:9" x14ac:dyDescent="0.25">
      <c r="A174" s="34"/>
      <c r="B174" s="11" t="s">
        <v>155</v>
      </c>
      <c r="C174" s="12" t="s">
        <v>8</v>
      </c>
      <c r="D174" s="13">
        <v>1.0549999999999999</v>
      </c>
      <c r="E174" s="50">
        <v>0</v>
      </c>
      <c r="F174" s="95" t="s">
        <v>291</v>
      </c>
      <c r="G174" s="65" t="e">
        <f t="shared" si="40"/>
        <v>#VALUE!</v>
      </c>
      <c r="H174" s="63"/>
      <c r="I174" s="63"/>
    </row>
    <row r="175" spans="1:9" x14ac:dyDescent="0.25">
      <c r="A175" s="34"/>
      <c r="B175" s="11" t="s">
        <v>154</v>
      </c>
      <c r="C175" s="12" t="s">
        <v>8</v>
      </c>
      <c r="D175" s="13">
        <v>1.0549999999999999</v>
      </c>
      <c r="E175" s="50">
        <v>0</v>
      </c>
      <c r="F175" s="95" t="s">
        <v>291</v>
      </c>
      <c r="G175" s="65" t="e">
        <f t="shared" si="40"/>
        <v>#VALUE!</v>
      </c>
      <c r="H175" s="63"/>
      <c r="I175" s="63"/>
    </row>
    <row r="176" spans="1:9" x14ac:dyDescent="0.25">
      <c r="A176" s="56" t="s">
        <v>153</v>
      </c>
      <c r="B176" s="82" t="s">
        <v>284</v>
      </c>
      <c r="C176" s="82"/>
      <c r="D176" s="82"/>
      <c r="E176" s="69"/>
      <c r="F176" s="67"/>
      <c r="G176" s="69"/>
      <c r="H176" s="67"/>
      <c r="I176" s="69"/>
    </row>
    <row r="177" spans="1:9" x14ac:dyDescent="0.25">
      <c r="A177" s="85" t="s">
        <v>152</v>
      </c>
      <c r="B177" s="70" t="s">
        <v>44</v>
      </c>
      <c r="C177" s="58" t="s">
        <v>22</v>
      </c>
      <c r="D177" s="70"/>
      <c r="E177" s="53">
        <v>62.23</v>
      </c>
      <c r="F177" s="58" t="s">
        <v>290</v>
      </c>
      <c r="G177" s="70"/>
      <c r="H177" s="58" t="e">
        <f>E177*F177</f>
        <v>#VALUE!</v>
      </c>
      <c r="I177" s="70"/>
    </row>
    <row r="178" spans="1:9" x14ac:dyDescent="0.25">
      <c r="A178" s="85"/>
      <c r="B178" s="11" t="s">
        <v>45</v>
      </c>
      <c r="C178" s="12" t="s">
        <v>22</v>
      </c>
      <c r="D178" s="13">
        <v>1.1000000000000001</v>
      </c>
      <c r="E178" s="50">
        <f>62.23*1.1</f>
        <v>68.453000000000003</v>
      </c>
      <c r="F178" s="95" t="s">
        <v>291</v>
      </c>
      <c r="G178" s="65" t="e">
        <f t="shared" ref="G178" si="41">E178*F178</f>
        <v>#VALUE!</v>
      </c>
      <c r="H178" s="70"/>
      <c r="I178" s="70"/>
    </row>
    <row r="179" spans="1:9" ht="28.5" x14ac:dyDescent="0.25">
      <c r="A179" s="85" t="s">
        <v>151</v>
      </c>
      <c r="B179" s="70" t="s">
        <v>14</v>
      </c>
      <c r="C179" s="58" t="s">
        <v>15</v>
      </c>
      <c r="D179" s="72"/>
      <c r="E179" s="53">
        <v>0</v>
      </c>
      <c r="F179" s="58" t="s">
        <v>290</v>
      </c>
      <c r="G179" s="70"/>
      <c r="H179" s="58" t="e">
        <f>E179*F179</f>
        <v>#VALUE!</v>
      </c>
      <c r="I179" s="70"/>
    </row>
    <row r="180" spans="1:9" x14ac:dyDescent="0.25">
      <c r="A180" s="85"/>
      <c r="B180" s="11" t="s">
        <v>16</v>
      </c>
      <c r="C180" s="12" t="s">
        <v>15</v>
      </c>
      <c r="D180" s="13">
        <v>1.24</v>
      </c>
      <c r="E180" s="50">
        <v>0</v>
      </c>
      <c r="F180" s="95" t="s">
        <v>291</v>
      </c>
      <c r="G180" s="65" t="e">
        <f t="shared" ref="G180" si="42">E180*F180</f>
        <v>#VALUE!</v>
      </c>
      <c r="H180" s="70"/>
      <c r="I180" s="70"/>
    </row>
    <row r="181" spans="1:9" ht="28.5" x14ac:dyDescent="0.25">
      <c r="A181" s="85" t="s">
        <v>148</v>
      </c>
      <c r="B181" s="70" t="s">
        <v>46</v>
      </c>
      <c r="C181" s="58" t="s">
        <v>15</v>
      </c>
      <c r="D181" s="13"/>
      <c r="E181" s="58">
        <f>62.23*0.1</f>
        <v>6.2229999999999999</v>
      </c>
      <c r="F181" s="58" t="s">
        <v>290</v>
      </c>
      <c r="G181" s="70"/>
      <c r="H181" s="58" t="e">
        <f>E181*F181</f>
        <v>#VALUE!</v>
      </c>
      <c r="I181" s="70"/>
    </row>
    <row r="182" spans="1:9" x14ac:dyDescent="0.25">
      <c r="A182" s="85"/>
      <c r="B182" s="11" t="s">
        <v>47</v>
      </c>
      <c r="C182" s="12" t="s">
        <v>15</v>
      </c>
      <c r="D182" s="13">
        <v>1.1499999999999999</v>
      </c>
      <c r="E182" s="50">
        <f>E181*1.15</f>
        <v>7.1564499999999995</v>
      </c>
      <c r="F182" s="95" t="s">
        <v>291</v>
      </c>
      <c r="G182" s="65" t="e">
        <f t="shared" ref="G182" si="43">E182*F182</f>
        <v>#VALUE!</v>
      </c>
      <c r="H182" s="70"/>
      <c r="I182" s="70"/>
    </row>
    <row r="183" spans="1:9" x14ac:dyDescent="0.25">
      <c r="A183" s="85" t="s">
        <v>147</v>
      </c>
      <c r="B183" s="52" t="s">
        <v>18</v>
      </c>
      <c r="C183" s="58" t="s">
        <v>15</v>
      </c>
      <c r="D183" s="13"/>
      <c r="E183" s="53">
        <v>6.2</v>
      </c>
      <c r="F183" s="58" t="s">
        <v>290</v>
      </c>
      <c r="G183" s="70"/>
      <c r="H183" s="58" t="e">
        <f>E183*F183</f>
        <v>#VALUE!</v>
      </c>
      <c r="I183" s="70"/>
    </row>
    <row r="184" spans="1:9" x14ac:dyDescent="0.25">
      <c r="A184" s="85"/>
      <c r="B184" s="51" t="s">
        <v>19</v>
      </c>
      <c r="C184" s="12" t="s">
        <v>15</v>
      </c>
      <c r="D184" s="13">
        <v>1.0149999999999999</v>
      </c>
      <c r="E184" s="50">
        <v>0</v>
      </c>
      <c r="F184" s="95" t="s">
        <v>291</v>
      </c>
      <c r="G184" s="65" t="e">
        <f t="shared" ref="G184:G185" si="44">E184*F184</f>
        <v>#VALUE!</v>
      </c>
      <c r="H184" s="70"/>
      <c r="I184" s="70"/>
    </row>
    <row r="185" spans="1:9" x14ac:dyDescent="0.25">
      <c r="A185" s="85"/>
      <c r="B185" s="51" t="s">
        <v>51</v>
      </c>
      <c r="C185" s="12" t="s">
        <v>15</v>
      </c>
      <c r="D185" s="13">
        <v>1.0149999999999999</v>
      </c>
      <c r="E185" s="50">
        <f>E183*1.015</f>
        <v>6.2929999999999993</v>
      </c>
      <c r="F185" s="95" t="s">
        <v>291</v>
      </c>
      <c r="G185" s="65" t="e">
        <f t="shared" si="44"/>
        <v>#VALUE!</v>
      </c>
      <c r="H185" s="70"/>
      <c r="I185" s="70"/>
    </row>
    <row r="186" spans="1:9" ht="28.5" x14ac:dyDescent="0.25">
      <c r="A186" s="85" t="s">
        <v>146</v>
      </c>
      <c r="B186" s="70" t="s">
        <v>21</v>
      </c>
      <c r="C186" s="58" t="s">
        <v>22</v>
      </c>
      <c r="D186" s="13"/>
      <c r="E186" s="53">
        <f>62.23+62.23+62.23/2</f>
        <v>155.57499999999999</v>
      </c>
      <c r="F186" s="58" t="s">
        <v>290</v>
      </c>
      <c r="G186" s="70"/>
      <c r="H186" s="58" t="e">
        <f>E186*F186</f>
        <v>#VALUE!</v>
      </c>
      <c r="I186" s="70"/>
    </row>
    <row r="187" spans="1:9" x14ac:dyDescent="0.25">
      <c r="A187" s="85"/>
      <c r="B187" s="51" t="s">
        <v>23</v>
      </c>
      <c r="C187" s="12" t="s">
        <v>24</v>
      </c>
      <c r="D187" s="13">
        <v>0.7</v>
      </c>
      <c r="E187" s="50">
        <f>E186*D187</f>
        <v>108.90249999999999</v>
      </c>
      <c r="F187" s="95" t="s">
        <v>291</v>
      </c>
      <c r="G187" s="65" t="e">
        <f t="shared" ref="G187:G188" si="45">E187*F187</f>
        <v>#VALUE!</v>
      </c>
      <c r="H187" s="70"/>
      <c r="I187" s="70"/>
    </row>
    <row r="188" spans="1:9" x14ac:dyDescent="0.25">
      <c r="A188" s="85"/>
      <c r="B188" s="51" t="s">
        <v>25</v>
      </c>
      <c r="C188" s="12" t="s">
        <v>22</v>
      </c>
      <c r="D188" s="13">
        <v>2.4</v>
      </c>
      <c r="E188" s="50">
        <f>E186*D188</f>
        <v>373.37999999999994</v>
      </c>
      <c r="F188" s="95" t="s">
        <v>291</v>
      </c>
      <c r="G188" s="65" t="e">
        <f t="shared" si="45"/>
        <v>#VALUE!</v>
      </c>
      <c r="H188" s="70"/>
      <c r="I188" s="70"/>
    </row>
    <row r="189" spans="1:9" ht="42.75" x14ac:dyDescent="0.25">
      <c r="A189" s="85" t="s">
        <v>144</v>
      </c>
      <c r="B189" s="70" t="s">
        <v>27</v>
      </c>
      <c r="C189" s="58" t="s">
        <v>22</v>
      </c>
      <c r="D189" s="13"/>
      <c r="E189" s="53">
        <v>155.28</v>
      </c>
      <c r="F189" s="58" t="s">
        <v>290</v>
      </c>
      <c r="G189" s="70"/>
      <c r="H189" s="58" t="e">
        <f>E189*F189</f>
        <v>#VALUE!</v>
      </c>
      <c r="I189" s="70"/>
    </row>
    <row r="190" spans="1:9" x14ac:dyDescent="0.25">
      <c r="A190" s="85"/>
      <c r="B190" s="51" t="s">
        <v>23</v>
      </c>
      <c r="C190" s="12" t="s">
        <v>24</v>
      </c>
      <c r="D190" s="13">
        <v>0.7</v>
      </c>
      <c r="E190" s="50">
        <f>E189*D190</f>
        <v>108.696</v>
      </c>
      <c r="F190" s="95" t="s">
        <v>291</v>
      </c>
      <c r="G190" s="65" t="e">
        <f t="shared" ref="G190:G191" si="46">E190*F190</f>
        <v>#VALUE!</v>
      </c>
      <c r="H190" s="70"/>
      <c r="I190" s="70"/>
    </row>
    <row r="191" spans="1:9" x14ac:dyDescent="0.25">
      <c r="A191" s="85"/>
      <c r="B191" s="51" t="s">
        <v>25</v>
      </c>
      <c r="C191" s="12" t="s">
        <v>22</v>
      </c>
      <c r="D191" s="13">
        <v>2.4</v>
      </c>
      <c r="E191" s="50">
        <f>E189*D191</f>
        <v>372.67199999999997</v>
      </c>
      <c r="F191" s="95" t="s">
        <v>291</v>
      </c>
      <c r="G191" s="65" t="e">
        <f t="shared" si="46"/>
        <v>#VALUE!</v>
      </c>
      <c r="H191" s="70"/>
      <c r="I191" s="70"/>
    </row>
    <row r="192" spans="1:9" x14ac:dyDescent="0.25">
      <c r="A192" s="85" t="s">
        <v>141</v>
      </c>
      <c r="B192" s="70" t="s">
        <v>29</v>
      </c>
      <c r="C192" s="58" t="s">
        <v>15</v>
      </c>
      <c r="D192" s="72"/>
      <c r="E192" s="53">
        <f>E177*0.03</f>
        <v>1.8668999999999998</v>
      </c>
      <c r="F192" s="58" t="s">
        <v>290</v>
      </c>
      <c r="G192" s="70"/>
      <c r="H192" s="58" t="e">
        <f>E192*F192</f>
        <v>#VALUE!</v>
      </c>
      <c r="I192" s="70"/>
    </row>
    <row r="193" spans="1:9" x14ac:dyDescent="0.25">
      <c r="A193" s="85"/>
      <c r="B193" s="11" t="s">
        <v>30</v>
      </c>
      <c r="C193" s="12" t="s">
        <v>15</v>
      </c>
      <c r="D193" s="13">
        <v>1.03</v>
      </c>
      <c r="E193" s="50">
        <f>E192*D193</f>
        <v>1.9229069999999999</v>
      </c>
      <c r="F193" s="95" t="s">
        <v>291</v>
      </c>
      <c r="G193" s="65" t="e">
        <f t="shared" ref="G193" si="47">E193*F193</f>
        <v>#VALUE!</v>
      </c>
      <c r="H193" s="70"/>
      <c r="I193" s="70"/>
    </row>
    <row r="194" spans="1:9" ht="28.5" x14ac:dyDescent="0.25">
      <c r="A194" s="85" t="s">
        <v>285</v>
      </c>
      <c r="B194" s="52" t="s">
        <v>49</v>
      </c>
      <c r="C194" s="58" t="s">
        <v>22</v>
      </c>
      <c r="D194" s="13"/>
      <c r="E194" s="53">
        <f>62+62+62*0.8</f>
        <v>173.6</v>
      </c>
      <c r="F194" s="58" t="s">
        <v>290</v>
      </c>
      <c r="G194" s="70"/>
      <c r="H194" s="58" t="e">
        <f>E194*F194</f>
        <v>#VALUE!</v>
      </c>
      <c r="I194" s="70"/>
    </row>
    <row r="195" spans="1:9" x14ac:dyDescent="0.25">
      <c r="A195" s="34"/>
      <c r="B195" s="11" t="s">
        <v>50</v>
      </c>
      <c r="C195" s="58" t="s">
        <v>15</v>
      </c>
      <c r="D195" s="13">
        <v>1.1000000000000001</v>
      </c>
      <c r="E195" s="50">
        <f>E194*D195</f>
        <v>190.96</v>
      </c>
      <c r="F195" s="95" t="s">
        <v>291</v>
      </c>
      <c r="G195" s="65" t="e">
        <f t="shared" ref="G195" si="48">E195*F195</f>
        <v>#VALUE!</v>
      </c>
      <c r="H195" s="64"/>
      <c r="I195" s="64"/>
    </row>
    <row r="196" spans="1:9" x14ac:dyDescent="0.25">
      <c r="A196" s="34" t="s">
        <v>286</v>
      </c>
      <c r="B196" s="70" t="s">
        <v>284</v>
      </c>
      <c r="C196" s="58" t="s">
        <v>15</v>
      </c>
      <c r="D196" s="13"/>
      <c r="E196" s="53">
        <v>62.23</v>
      </c>
      <c r="F196" s="58" t="s">
        <v>290</v>
      </c>
      <c r="G196" s="70"/>
      <c r="H196" s="58" t="e">
        <f>E196*F196</f>
        <v>#VALUE!</v>
      </c>
      <c r="I196" s="63"/>
    </row>
    <row r="197" spans="1:9" x14ac:dyDescent="0.25">
      <c r="A197" s="34"/>
      <c r="B197" s="11" t="s">
        <v>32</v>
      </c>
      <c r="C197" s="12" t="s">
        <v>8</v>
      </c>
      <c r="D197" s="13">
        <v>1.0549999999999999</v>
      </c>
      <c r="E197" s="47">
        <v>0.88</v>
      </c>
      <c r="F197" s="95" t="s">
        <v>291</v>
      </c>
      <c r="G197" s="65" t="e">
        <f t="shared" ref="G197:G210" si="49">E197*F197</f>
        <v>#VALUE!</v>
      </c>
      <c r="H197" s="64"/>
      <c r="I197" s="64"/>
    </row>
    <row r="198" spans="1:9" x14ac:dyDescent="0.25">
      <c r="A198" s="34"/>
      <c r="B198" s="11" t="s">
        <v>33</v>
      </c>
      <c r="C198" s="12" t="s">
        <v>8</v>
      </c>
      <c r="D198" s="13">
        <v>1.0549999999999999</v>
      </c>
      <c r="E198" s="47">
        <v>0.12</v>
      </c>
      <c r="F198" s="95" t="s">
        <v>291</v>
      </c>
      <c r="G198" s="65" t="e">
        <f t="shared" si="49"/>
        <v>#VALUE!</v>
      </c>
      <c r="H198" s="63"/>
      <c r="I198" s="63"/>
    </row>
    <row r="199" spans="1:9" x14ac:dyDescent="0.25">
      <c r="A199" s="34"/>
      <c r="B199" s="11" t="s">
        <v>34</v>
      </c>
      <c r="C199" s="12" t="s">
        <v>8</v>
      </c>
      <c r="D199" s="13">
        <v>1.0549999999999999</v>
      </c>
      <c r="E199" s="47">
        <v>0.43</v>
      </c>
      <c r="F199" s="95" t="s">
        <v>291</v>
      </c>
      <c r="G199" s="65" t="e">
        <f t="shared" si="49"/>
        <v>#VALUE!</v>
      </c>
      <c r="H199" s="64"/>
      <c r="I199" s="64"/>
    </row>
    <row r="200" spans="1:9" x14ac:dyDescent="0.25">
      <c r="A200" s="34"/>
      <c r="B200" s="11" t="s">
        <v>35</v>
      </c>
      <c r="C200" s="12" t="s">
        <v>8</v>
      </c>
      <c r="D200" s="13">
        <v>1.0549999999999999</v>
      </c>
      <c r="E200" s="47">
        <v>0.01</v>
      </c>
      <c r="F200" s="95" t="s">
        <v>291</v>
      </c>
      <c r="G200" s="65" t="e">
        <f t="shared" si="49"/>
        <v>#VALUE!</v>
      </c>
      <c r="H200" s="63"/>
      <c r="I200" s="63"/>
    </row>
    <row r="201" spans="1:9" x14ac:dyDescent="0.25">
      <c r="A201" s="34"/>
      <c r="B201" s="11" t="s">
        <v>36</v>
      </c>
      <c r="C201" s="12" t="s">
        <v>8</v>
      </c>
      <c r="D201" s="13">
        <v>1.0549999999999999</v>
      </c>
      <c r="E201" s="47">
        <v>0.17</v>
      </c>
      <c r="F201" s="95" t="s">
        <v>291</v>
      </c>
      <c r="G201" s="65" t="e">
        <f t="shared" si="49"/>
        <v>#VALUE!</v>
      </c>
      <c r="H201" s="64"/>
      <c r="I201" s="64"/>
    </row>
    <row r="202" spans="1:9" x14ac:dyDescent="0.25">
      <c r="A202" s="34"/>
      <c r="B202" s="11" t="s">
        <v>37</v>
      </c>
      <c r="C202" s="12" t="s">
        <v>8</v>
      </c>
      <c r="D202" s="13">
        <v>1.0549999999999999</v>
      </c>
      <c r="E202" s="47">
        <v>2.74</v>
      </c>
      <c r="F202" s="95" t="s">
        <v>291</v>
      </c>
      <c r="G202" s="65" t="e">
        <f t="shared" si="49"/>
        <v>#VALUE!</v>
      </c>
      <c r="H202" s="63"/>
      <c r="I202" s="63"/>
    </row>
    <row r="203" spans="1:9" x14ac:dyDescent="0.25">
      <c r="A203" s="34"/>
      <c r="B203" s="11" t="s">
        <v>38</v>
      </c>
      <c r="C203" s="12" t="s">
        <v>8</v>
      </c>
      <c r="D203" s="13">
        <v>1.0549999999999999</v>
      </c>
      <c r="E203" s="47">
        <v>0.01</v>
      </c>
      <c r="F203" s="95" t="s">
        <v>291</v>
      </c>
      <c r="G203" s="65" t="e">
        <f t="shared" si="49"/>
        <v>#VALUE!</v>
      </c>
      <c r="H203" s="63"/>
      <c r="I203" s="63"/>
    </row>
    <row r="204" spans="1:9" x14ac:dyDescent="0.25">
      <c r="A204" s="34"/>
      <c r="B204" s="11" t="s">
        <v>39</v>
      </c>
      <c r="C204" s="12" t="s">
        <v>8</v>
      </c>
      <c r="D204" s="13">
        <v>1.0549999999999999</v>
      </c>
      <c r="E204" s="47">
        <v>1.59</v>
      </c>
      <c r="F204" s="95" t="s">
        <v>291</v>
      </c>
      <c r="G204" s="65" t="e">
        <f t="shared" si="49"/>
        <v>#VALUE!</v>
      </c>
      <c r="H204" s="63"/>
      <c r="I204" s="63"/>
    </row>
    <row r="205" spans="1:9" x14ac:dyDescent="0.25">
      <c r="A205" s="34"/>
      <c r="B205" s="11" t="s">
        <v>42</v>
      </c>
      <c r="C205" s="12" t="s">
        <v>8</v>
      </c>
      <c r="D205" s="13">
        <v>1.0549999999999999</v>
      </c>
      <c r="E205" s="47">
        <v>0.01</v>
      </c>
      <c r="F205" s="95" t="s">
        <v>291</v>
      </c>
      <c r="G205" s="65" t="e">
        <f t="shared" si="49"/>
        <v>#VALUE!</v>
      </c>
      <c r="H205" s="63"/>
      <c r="I205" s="63"/>
    </row>
    <row r="206" spans="1:9" x14ac:dyDescent="0.25">
      <c r="A206" s="34"/>
      <c r="B206" s="11" t="s">
        <v>41</v>
      </c>
      <c r="C206" s="12" t="s">
        <v>8</v>
      </c>
      <c r="D206" s="13">
        <v>1.0549999999999999</v>
      </c>
      <c r="E206" s="47">
        <v>1.01</v>
      </c>
      <c r="F206" s="95" t="s">
        <v>291</v>
      </c>
      <c r="G206" s="65" t="e">
        <f t="shared" si="49"/>
        <v>#VALUE!</v>
      </c>
      <c r="H206" s="64"/>
      <c r="I206" s="64"/>
    </row>
    <row r="207" spans="1:9" x14ac:dyDescent="0.25">
      <c r="A207" s="34"/>
      <c r="B207" s="11" t="s">
        <v>233</v>
      </c>
      <c r="C207" s="12" t="s">
        <v>8</v>
      </c>
      <c r="D207" s="13">
        <v>1.0549999999999999</v>
      </c>
      <c r="E207" s="47">
        <v>0.28000000000000003</v>
      </c>
      <c r="F207" s="95" t="s">
        <v>291</v>
      </c>
      <c r="G207" s="65" t="e">
        <f t="shared" si="49"/>
        <v>#VALUE!</v>
      </c>
      <c r="H207" s="63"/>
      <c r="I207" s="63"/>
    </row>
    <row r="208" spans="1:9" x14ac:dyDescent="0.25">
      <c r="A208" s="78"/>
      <c r="B208" s="11" t="s">
        <v>43</v>
      </c>
      <c r="C208" s="12" t="s">
        <v>8</v>
      </c>
      <c r="D208" s="13">
        <v>1.0549999999999999</v>
      </c>
      <c r="E208" s="47">
        <v>0.05</v>
      </c>
      <c r="F208" s="95" t="s">
        <v>291</v>
      </c>
      <c r="G208" s="65" t="e">
        <f t="shared" si="49"/>
        <v>#VALUE!</v>
      </c>
      <c r="H208" s="64"/>
      <c r="I208" s="64"/>
    </row>
    <row r="209" spans="1:9" x14ac:dyDescent="0.25">
      <c r="A209" s="78"/>
      <c r="B209" s="11" t="s">
        <v>40</v>
      </c>
      <c r="C209" s="12" t="s">
        <v>15</v>
      </c>
      <c r="D209" s="13">
        <v>1.0149999999999999</v>
      </c>
      <c r="E209" s="47">
        <v>4.0000000000000001E-3</v>
      </c>
      <c r="F209" s="95" t="s">
        <v>291</v>
      </c>
      <c r="G209" s="65" t="e">
        <f t="shared" si="49"/>
        <v>#VALUE!</v>
      </c>
      <c r="H209" s="64"/>
      <c r="I209" s="64"/>
    </row>
    <row r="210" spans="1:9" x14ac:dyDescent="0.25">
      <c r="A210" s="34"/>
      <c r="B210" s="11" t="s">
        <v>48</v>
      </c>
      <c r="C210" s="12" t="s">
        <v>15</v>
      </c>
      <c r="D210" s="13">
        <v>1.0149999999999999</v>
      </c>
      <c r="E210" s="47">
        <v>63.162999999999997</v>
      </c>
      <c r="F210" s="95" t="s">
        <v>291</v>
      </c>
      <c r="G210" s="65" t="e">
        <f t="shared" si="49"/>
        <v>#VALUE!</v>
      </c>
      <c r="H210" s="63"/>
      <c r="I210" s="63"/>
    </row>
    <row r="211" spans="1:9" x14ac:dyDescent="0.25">
      <c r="A211" s="82" t="s">
        <v>138</v>
      </c>
      <c r="B211" s="82"/>
      <c r="C211" s="82"/>
      <c r="D211" s="82"/>
      <c r="E211" s="69"/>
      <c r="F211" s="67"/>
      <c r="G211" s="69"/>
      <c r="H211" s="67"/>
      <c r="I211" s="69"/>
    </row>
    <row r="212" spans="1:9" x14ac:dyDescent="0.25">
      <c r="A212" s="85" t="s">
        <v>137</v>
      </c>
      <c r="B212" s="81" t="s">
        <v>136</v>
      </c>
      <c r="C212" s="81"/>
      <c r="D212" s="81"/>
      <c r="E212" s="70"/>
      <c r="F212" s="58" t="s">
        <v>290</v>
      </c>
      <c r="G212" s="70"/>
      <c r="H212" s="58" t="e">
        <f>E212*F212</f>
        <v>#VALUE!</v>
      </c>
      <c r="I212" s="69"/>
    </row>
    <row r="213" spans="1:9" x14ac:dyDescent="0.25">
      <c r="A213" s="34"/>
      <c r="B213" s="51" t="s">
        <v>135</v>
      </c>
      <c r="C213" s="12" t="s">
        <v>8</v>
      </c>
      <c r="D213" s="13">
        <v>1.0549999999999999</v>
      </c>
      <c r="E213" s="50">
        <v>1</v>
      </c>
      <c r="F213" s="95" t="s">
        <v>291</v>
      </c>
      <c r="G213" s="65" t="e">
        <f t="shared" ref="G213:G214" si="50">E213*F213</f>
        <v>#VALUE!</v>
      </c>
      <c r="H213" s="63"/>
      <c r="I213" s="63"/>
    </row>
    <row r="214" spans="1:9" x14ac:dyDescent="0.25">
      <c r="A214" s="34"/>
      <c r="B214" s="54" t="s">
        <v>134</v>
      </c>
      <c r="C214" s="12" t="s">
        <v>8</v>
      </c>
      <c r="D214" s="13">
        <v>1.0549999999999999</v>
      </c>
      <c r="E214" s="50">
        <v>1</v>
      </c>
      <c r="F214" s="95" t="s">
        <v>291</v>
      </c>
      <c r="G214" s="65" t="e">
        <f t="shared" si="50"/>
        <v>#VALUE!</v>
      </c>
      <c r="H214" s="63"/>
      <c r="I214" s="63"/>
    </row>
    <row r="215" spans="1:9" x14ac:dyDescent="0.25">
      <c r="A215" s="56" t="s">
        <v>133</v>
      </c>
      <c r="B215" s="82" t="s">
        <v>240</v>
      </c>
      <c r="C215" s="82"/>
      <c r="D215" s="82"/>
      <c r="E215" s="69"/>
      <c r="F215" s="67"/>
      <c r="G215" s="69"/>
      <c r="H215" s="67"/>
      <c r="I215" s="69"/>
    </row>
    <row r="216" spans="1:9" x14ac:dyDescent="0.25">
      <c r="A216" s="34" t="s">
        <v>132</v>
      </c>
      <c r="B216" s="52" t="s">
        <v>247</v>
      </c>
      <c r="C216" s="77" t="s">
        <v>15</v>
      </c>
      <c r="D216" s="13"/>
      <c r="E216" s="86">
        <f>(19.53+2.22+2.22+3+32.85+2.76+3.2+22.73)*3.42*0.2</f>
        <v>60.540840000000003</v>
      </c>
      <c r="F216" s="58" t="s">
        <v>290</v>
      </c>
      <c r="G216" s="70"/>
      <c r="H216" s="58" t="e">
        <f>E216*F216</f>
        <v>#VALUE!</v>
      </c>
      <c r="I216" s="87"/>
    </row>
    <row r="217" spans="1:9" x14ac:dyDescent="0.25">
      <c r="A217" s="34"/>
      <c r="B217" s="11" t="s">
        <v>55</v>
      </c>
      <c r="C217" s="46" t="s">
        <v>15</v>
      </c>
      <c r="D217" s="13">
        <v>1.0149999999999999</v>
      </c>
      <c r="E217" s="50">
        <f>E216*D217</f>
        <v>61.448952599999998</v>
      </c>
      <c r="F217" s="95" t="s">
        <v>291</v>
      </c>
      <c r="G217" s="65" t="e">
        <f t="shared" ref="G217:G229" si="51">E217*F217</f>
        <v>#VALUE!</v>
      </c>
      <c r="H217" s="63"/>
      <c r="I217" s="63"/>
    </row>
    <row r="218" spans="1:9" x14ac:dyDescent="0.25">
      <c r="A218" s="34"/>
      <c r="B218" s="11" t="s">
        <v>237</v>
      </c>
      <c r="C218" s="12" t="s">
        <v>8</v>
      </c>
      <c r="D218" s="13">
        <v>1.0549999999999999</v>
      </c>
      <c r="E218" s="50">
        <f>E216*1.587/376.42*1.055*1.02</f>
        <v>0.27466625765205882</v>
      </c>
      <c r="F218" s="95" t="s">
        <v>291</v>
      </c>
      <c r="G218" s="65" t="e">
        <f t="shared" si="51"/>
        <v>#VALUE!</v>
      </c>
      <c r="H218" s="63"/>
      <c r="I218" s="63"/>
    </row>
    <row r="219" spans="1:9" x14ac:dyDescent="0.25">
      <c r="A219" s="34"/>
      <c r="B219" s="11" t="s">
        <v>54</v>
      </c>
      <c r="C219" s="12" t="s">
        <v>8</v>
      </c>
      <c r="D219" s="13">
        <v>1.0549999999999999</v>
      </c>
      <c r="E219" s="50">
        <v>0</v>
      </c>
      <c r="F219" s="95" t="s">
        <v>291</v>
      </c>
      <c r="G219" s="65" t="e">
        <f t="shared" si="51"/>
        <v>#VALUE!</v>
      </c>
      <c r="H219" s="63"/>
      <c r="I219" s="63"/>
    </row>
    <row r="220" spans="1:9" x14ac:dyDescent="0.25">
      <c r="A220" s="34"/>
      <c r="B220" s="11" t="s">
        <v>35</v>
      </c>
      <c r="C220" s="12" t="s">
        <v>8</v>
      </c>
      <c r="D220" s="13">
        <v>1.0549999999999999</v>
      </c>
      <c r="E220" s="50">
        <v>0.98</v>
      </c>
      <c r="F220" s="95" t="s">
        <v>291</v>
      </c>
      <c r="G220" s="65" t="e">
        <f t="shared" si="51"/>
        <v>#VALUE!</v>
      </c>
      <c r="H220" s="63"/>
      <c r="I220" s="63"/>
    </row>
    <row r="221" spans="1:9" x14ac:dyDescent="0.25">
      <c r="A221" s="34"/>
      <c r="B221" s="11" t="s">
        <v>36</v>
      </c>
      <c r="C221" s="12" t="s">
        <v>8</v>
      </c>
      <c r="D221" s="13">
        <v>1.0549999999999999</v>
      </c>
      <c r="E221" s="50">
        <v>5</v>
      </c>
      <c r="F221" s="95" t="s">
        <v>291</v>
      </c>
      <c r="G221" s="65" t="e">
        <f t="shared" si="51"/>
        <v>#VALUE!</v>
      </c>
      <c r="H221" s="63"/>
      <c r="I221" s="63"/>
    </row>
    <row r="222" spans="1:9" x14ac:dyDescent="0.25">
      <c r="A222" s="34"/>
      <c r="B222" s="11" t="s">
        <v>37</v>
      </c>
      <c r="C222" s="12" t="s">
        <v>8</v>
      </c>
      <c r="D222" s="13">
        <v>1.0549999999999999</v>
      </c>
      <c r="E222" s="50">
        <v>0.51</v>
      </c>
      <c r="F222" s="95" t="s">
        <v>291</v>
      </c>
      <c r="G222" s="65" t="e">
        <f t="shared" si="51"/>
        <v>#VALUE!</v>
      </c>
      <c r="H222" s="63"/>
      <c r="I222" s="63"/>
    </row>
    <row r="223" spans="1:9" x14ac:dyDescent="0.25">
      <c r="A223" s="34"/>
      <c r="B223" s="11" t="s">
        <v>38</v>
      </c>
      <c r="C223" s="12" t="s">
        <v>8</v>
      </c>
      <c r="D223" s="13">
        <v>1.0549999999999999</v>
      </c>
      <c r="E223" s="50">
        <v>0.53</v>
      </c>
      <c r="F223" s="95" t="s">
        <v>291</v>
      </c>
      <c r="G223" s="65" t="e">
        <f t="shared" si="51"/>
        <v>#VALUE!</v>
      </c>
      <c r="H223" s="63"/>
      <c r="I223" s="63"/>
    </row>
    <row r="224" spans="1:9" x14ac:dyDescent="0.25">
      <c r="A224" s="34"/>
      <c r="B224" s="11" t="s">
        <v>39</v>
      </c>
      <c r="C224" s="12" t="s">
        <v>8</v>
      </c>
      <c r="D224" s="13">
        <v>1.0549999999999999</v>
      </c>
      <c r="E224" s="50">
        <v>2.2599999999999998</v>
      </c>
      <c r="F224" s="95" t="s">
        <v>291</v>
      </c>
      <c r="G224" s="65" t="e">
        <f t="shared" si="51"/>
        <v>#VALUE!</v>
      </c>
      <c r="H224" s="63"/>
      <c r="I224" s="63"/>
    </row>
    <row r="225" spans="1:9" x14ac:dyDescent="0.25">
      <c r="A225" s="34"/>
      <c r="B225" s="11" t="s">
        <v>41</v>
      </c>
      <c r="C225" s="12" t="s">
        <v>8</v>
      </c>
      <c r="D225" s="13">
        <v>1.0549999999999999</v>
      </c>
      <c r="E225" s="50">
        <v>4</v>
      </c>
      <c r="F225" s="95" t="s">
        <v>291</v>
      </c>
      <c r="G225" s="65" t="e">
        <f t="shared" si="51"/>
        <v>#VALUE!</v>
      </c>
      <c r="H225" s="63"/>
      <c r="I225" s="63"/>
    </row>
    <row r="226" spans="1:9" x14ac:dyDescent="0.25">
      <c r="A226" s="34"/>
      <c r="B226" s="11" t="s">
        <v>82</v>
      </c>
      <c r="C226" s="12" t="s">
        <v>8</v>
      </c>
      <c r="D226" s="13">
        <v>1.0549999999999999</v>
      </c>
      <c r="E226" s="50">
        <v>2</v>
      </c>
      <c r="F226" s="95" t="s">
        <v>291</v>
      </c>
      <c r="G226" s="65" t="e">
        <f t="shared" si="51"/>
        <v>#VALUE!</v>
      </c>
      <c r="H226" s="63"/>
      <c r="I226" s="63"/>
    </row>
    <row r="227" spans="1:9" x14ac:dyDescent="0.25">
      <c r="A227" s="34"/>
      <c r="B227" s="11" t="s">
        <v>75</v>
      </c>
      <c r="C227" s="12" t="s">
        <v>8</v>
      </c>
      <c r="D227" s="13">
        <v>1.0549999999999999</v>
      </c>
      <c r="E227" s="50">
        <v>0</v>
      </c>
      <c r="F227" s="95" t="s">
        <v>291</v>
      </c>
      <c r="G227" s="65" t="e">
        <f t="shared" si="51"/>
        <v>#VALUE!</v>
      </c>
      <c r="H227" s="63"/>
      <c r="I227" s="63"/>
    </row>
    <row r="228" spans="1:9" x14ac:dyDescent="0.25">
      <c r="A228" s="34"/>
      <c r="B228" s="11" t="s">
        <v>74</v>
      </c>
      <c r="C228" s="12" t="s">
        <v>8</v>
      </c>
      <c r="D228" s="13">
        <v>1.0549999999999999</v>
      </c>
      <c r="E228" s="50">
        <v>0</v>
      </c>
      <c r="F228" s="95" t="s">
        <v>291</v>
      </c>
      <c r="G228" s="65" t="e">
        <f t="shared" si="51"/>
        <v>#VALUE!</v>
      </c>
      <c r="H228" s="63"/>
      <c r="I228" s="63"/>
    </row>
    <row r="229" spans="1:9" x14ac:dyDescent="0.25">
      <c r="A229" s="34"/>
      <c r="B229" s="11" t="s">
        <v>103</v>
      </c>
      <c r="C229" s="12" t="s">
        <v>8</v>
      </c>
      <c r="D229" s="13">
        <v>1.0549999999999999</v>
      </c>
      <c r="E229" s="50">
        <v>0</v>
      </c>
      <c r="F229" s="95" t="s">
        <v>291</v>
      </c>
      <c r="G229" s="65" t="e">
        <f t="shared" si="51"/>
        <v>#VALUE!</v>
      </c>
      <c r="H229" s="63"/>
      <c r="I229" s="63"/>
    </row>
    <row r="230" spans="1:9" x14ac:dyDescent="0.25">
      <c r="A230" s="56" t="s">
        <v>130</v>
      </c>
      <c r="B230" s="82" t="s">
        <v>249</v>
      </c>
      <c r="C230" s="82"/>
      <c r="D230" s="82"/>
      <c r="E230" s="69"/>
      <c r="F230" s="67"/>
      <c r="G230" s="69"/>
      <c r="H230" s="67"/>
      <c r="I230" s="63"/>
    </row>
    <row r="231" spans="1:9" x14ac:dyDescent="0.25">
      <c r="A231" s="34" t="s">
        <v>128</v>
      </c>
      <c r="B231" s="70" t="s">
        <v>238</v>
      </c>
      <c r="C231" s="77" t="s">
        <v>15</v>
      </c>
      <c r="D231" s="13"/>
      <c r="E231" s="53">
        <v>47.6</v>
      </c>
      <c r="F231" s="58" t="s">
        <v>290</v>
      </c>
      <c r="G231" s="70"/>
      <c r="H231" s="58" t="e">
        <f>E231*F231</f>
        <v>#VALUE!</v>
      </c>
      <c r="I231" s="63"/>
    </row>
    <row r="232" spans="1:9" x14ac:dyDescent="0.25">
      <c r="A232" s="34"/>
      <c r="B232" s="11" t="s">
        <v>157</v>
      </c>
      <c r="C232" s="46" t="s">
        <v>15</v>
      </c>
      <c r="D232" s="13">
        <v>1.0149999999999999</v>
      </c>
      <c r="E232" s="50">
        <f>E231*D232</f>
        <v>48.314</v>
      </c>
      <c r="F232" s="95" t="s">
        <v>291</v>
      </c>
      <c r="G232" s="65" t="e">
        <f t="shared" ref="G232:G236" si="52">E232*F232</f>
        <v>#VALUE!</v>
      </c>
      <c r="H232" s="63"/>
      <c r="I232" s="63"/>
    </row>
    <row r="233" spans="1:9" x14ac:dyDescent="0.25">
      <c r="A233" s="34"/>
      <c r="B233" s="11" t="s">
        <v>54</v>
      </c>
      <c r="C233" s="12" t="s">
        <v>8</v>
      </c>
      <c r="D233" s="13">
        <v>1.0549999999999999</v>
      </c>
      <c r="E233" s="47">
        <f>6.335*47.6/35.18*1.055*1.02</f>
        <v>9.2238104206935763</v>
      </c>
      <c r="F233" s="95" t="s">
        <v>291</v>
      </c>
      <c r="G233" s="65" t="e">
        <f t="shared" si="52"/>
        <v>#VALUE!</v>
      </c>
      <c r="H233" s="63"/>
      <c r="I233" s="63"/>
    </row>
    <row r="234" spans="1:9" x14ac:dyDescent="0.25">
      <c r="A234" s="34"/>
      <c r="B234" s="11" t="s">
        <v>36</v>
      </c>
      <c r="C234" s="12" t="s">
        <v>8</v>
      </c>
      <c r="D234" s="13">
        <v>1.0549999999999999</v>
      </c>
      <c r="E234" s="47">
        <f>3.85*47.6/35.18*1.055*1.02</f>
        <v>5.6056306424104605</v>
      </c>
      <c r="F234" s="95" t="s">
        <v>291</v>
      </c>
      <c r="G234" s="65" t="e">
        <f t="shared" si="52"/>
        <v>#VALUE!</v>
      </c>
      <c r="H234" s="63"/>
      <c r="I234" s="63"/>
    </row>
    <row r="235" spans="1:9" x14ac:dyDescent="0.25">
      <c r="A235" s="34"/>
      <c r="B235" s="11" t="s">
        <v>39</v>
      </c>
      <c r="C235" s="46" t="s">
        <v>8</v>
      </c>
      <c r="D235" s="13">
        <v>1.0549999999999999</v>
      </c>
      <c r="E235" s="47">
        <v>0</v>
      </c>
      <c r="F235" s="95" t="s">
        <v>291</v>
      </c>
      <c r="G235" s="65" t="e">
        <f t="shared" si="52"/>
        <v>#VALUE!</v>
      </c>
      <c r="H235" s="63"/>
      <c r="I235" s="63"/>
    </row>
    <row r="236" spans="1:9" x14ac:dyDescent="0.25">
      <c r="A236" s="34"/>
      <c r="B236" s="11" t="s">
        <v>82</v>
      </c>
      <c r="C236" s="46" t="s">
        <v>8</v>
      </c>
      <c r="D236" s="13">
        <v>1.0549999999999999</v>
      </c>
      <c r="E236" s="47">
        <f>7.31*47.6/35.18*1.055*1.02</f>
        <v>10.643418180784538</v>
      </c>
      <c r="F236" s="95" t="s">
        <v>291</v>
      </c>
      <c r="G236" s="65" t="e">
        <f t="shared" si="52"/>
        <v>#VALUE!</v>
      </c>
      <c r="H236" s="63"/>
      <c r="I236" s="63"/>
    </row>
    <row r="237" spans="1:9" x14ac:dyDescent="0.25">
      <c r="A237" s="34" t="s">
        <v>268</v>
      </c>
      <c r="B237" s="52" t="s">
        <v>239</v>
      </c>
      <c r="C237" s="77" t="s">
        <v>15</v>
      </c>
      <c r="D237" s="13"/>
      <c r="E237" s="53">
        <f>5.18*3.42*0.12+5.18*3.42*0.12+9.64*3.42*0.15</f>
        <v>9.1970639999999992</v>
      </c>
      <c r="F237" s="58" t="s">
        <v>290</v>
      </c>
      <c r="G237" s="70"/>
      <c r="H237" s="58" t="e">
        <f>E237*F237</f>
        <v>#VALUE!</v>
      </c>
      <c r="I237" s="87"/>
    </row>
    <row r="238" spans="1:9" x14ac:dyDescent="0.25">
      <c r="A238" s="34"/>
      <c r="B238" s="11" t="s">
        <v>55</v>
      </c>
      <c r="C238" s="46" t="s">
        <v>15</v>
      </c>
      <c r="D238" s="13">
        <v>1.0149999999999999</v>
      </c>
      <c r="E238" s="50">
        <f>E237*D238</f>
        <v>9.3350199599999986</v>
      </c>
      <c r="F238" s="95" t="s">
        <v>291</v>
      </c>
      <c r="G238" s="65" t="e">
        <f t="shared" ref="G238:G243" si="53">E238*F238</f>
        <v>#VALUE!</v>
      </c>
      <c r="H238" s="63"/>
      <c r="I238" s="63"/>
    </row>
    <row r="239" spans="1:9" x14ac:dyDescent="0.25">
      <c r="A239" s="34"/>
      <c r="B239" s="11" t="s">
        <v>43</v>
      </c>
      <c r="C239" s="12" t="s">
        <v>8</v>
      </c>
      <c r="D239" s="13">
        <v>1.0549999999999999</v>
      </c>
      <c r="E239" s="50">
        <v>0.52</v>
      </c>
      <c r="F239" s="95" t="s">
        <v>291</v>
      </c>
      <c r="G239" s="65" t="e">
        <f t="shared" si="53"/>
        <v>#VALUE!</v>
      </c>
      <c r="H239" s="63"/>
      <c r="I239" s="63"/>
    </row>
    <row r="240" spans="1:9" x14ac:dyDescent="0.25">
      <c r="A240" s="34"/>
      <c r="B240" s="11" t="s">
        <v>54</v>
      </c>
      <c r="C240" s="12" t="s">
        <v>8</v>
      </c>
      <c r="D240" s="13">
        <v>1.0549999999999999</v>
      </c>
      <c r="E240" s="50">
        <v>0.04</v>
      </c>
      <c r="F240" s="95" t="s">
        <v>291</v>
      </c>
      <c r="G240" s="65" t="e">
        <f t="shared" si="53"/>
        <v>#VALUE!</v>
      </c>
      <c r="H240" s="63"/>
      <c r="I240" s="63"/>
    </row>
    <row r="241" spans="1:9" x14ac:dyDescent="0.25">
      <c r="A241" s="34"/>
      <c r="B241" s="11" t="s">
        <v>36</v>
      </c>
      <c r="C241" s="12" t="s">
        <v>8</v>
      </c>
      <c r="D241" s="13">
        <v>1.0549999999999999</v>
      </c>
      <c r="E241" s="50">
        <v>0.21</v>
      </c>
      <c r="F241" s="95" t="s">
        <v>291</v>
      </c>
      <c r="G241" s="65" t="e">
        <f t="shared" si="53"/>
        <v>#VALUE!</v>
      </c>
      <c r="H241" s="63"/>
      <c r="I241" s="63"/>
    </row>
    <row r="242" spans="1:9" x14ac:dyDescent="0.25">
      <c r="A242" s="34"/>
      <c r="B242" s="11" t="s">
        <v>37</v>
      </c>
      <c r="C242" s="12" t="s">
        <v>8</v>
      </c>
      <c r="D242" s="13">
        <v>1.0549999999999999</v>
      </c>
      <c r="E242" s="50">
        <v>0.09</v>
      </c>
      <c r="F242" s="95" t="s">
        <v>291</v>
      </c>
      <c r="G242" s="65" t="e">
        <f t="shared" si="53"/>
        <v>#VALUE!</v>
      </c>
      <c r="H242" s="63"/>
      <c r="I242" s="63"/>
    </row>
    <row r="243" spans="1:9" x14ac:dyDescent="0.25">
      <c r="A243" s="34"/>
      <c r="B243" s="11" t="s">
        <v>39</v>
      </c>
      <c r="C243" s="12" t="s">
        <v>8</v>
      </c>
      <c r="D243" s="13">
        <v>1.0549999999999999</v>
      </c>
      <c r="E243" s="50">
        <v>0.13</v>
      </c>
      <c r="F243" s="95" t="s">
        <v>291</v>
      </c>
      <c r="G243" s="65" t="e">
        <f t="shared" si="53"/>
        <v>#VALUE!</v>
      </c>
      <c r="H243" s="63"/>
      <c r="I243" s="63"/>
    </row>
    <row r="244" spans="1:9" x14ac:dyDescent="0.25">
      <c r="A244" s="34" t="s">
        <v>269</v>
      </c>
      <c r="B244" s="70" t="s">
        <v>86</v>
      </c>
      <c r="C244" s="58" t="s">
        <v>15</v>
      </c>
      <c r="D244" s="13"/>
      <c r="E244" s="53">
        <v>1.05</v>
      </c>
      <c r="F244" s="58" t="s">
        <v>290</v>
      </c>
      <c r="G244" s="70"/>
      <c r="H244" s="58" t="e">
        <f>E244*F244</f>
        <v>#VALUE!</v>
      </c>
      <c r="I244" s="64"/>
    </row>
    <row r="245" spans="1:9" x14ac:dyDescent="0.25">
      <c r="A245" s="34"/>
      <c r="B245" s="51" t="s">
        <v>85</v>
      </c>
      <c r="C245" s="12" t="s">
        <v>15</v>
      </c>
      <c r="D245" s="13">
        <v>1.1000000000000001</v>
      </c>
      <c r="E245" s="50">
        <v>1.1599999999999999</v>
      </c>
      <c r="F245" s="95" t="s">
        <v>291</v>
      </c>
      <c r="G245" s="65" t="e">
        <f t="shared" ref="G245" si="54">E245*F245</f>
        <v>#VALUE!</v>
      </c>
      <c r="H245" s="63"/>
      <c r="I245" s="63"/>
    </row>
    <row r="246" spans="1:9" x14ac:dyDescent="0.25">
      <c r="A246" s="78" t="s">
        <v>270</v>
      </c>
      <c r="B246" s="79" t="s">
        <v>131</v>
      </c>
      <c r="C246" s="58" t="s">
        <v>60</v>
      </c>
      <c r="D246" s="13"/>
      <c r="E246" s="53">
        <v>38</v>
      </c>
      <c r="F246" s="58" t="s">
        <v>290</v>
      </c>
      <c r="G246" s="70"/>
      <c r="H246" s="58" t="e">
        <f>E246*F246</f>
        <v>#VALUE!</v>
      </c>
      <c r="I246" s="64"/>
    </row>
    <row r="247" spans="1:9" x14ac:dyDescent="0.25">
      <c r="A247" s="78"/>
      <c r="B247" s="79"/>
      <c r="C247" s="58" t="s">
        <v>15</v>
      </c>
      <c r="D247" s="13"/>
      <c r="E247" s="53">
        <v>3.37</v>
      </c>
      <c r="F247" s="64"/>
      <c r="G247" s="64"/>
      <c r="H247" s="64"/>
      <c r="I247" s="64"/>
    </row>
    <row r="248" spans="1:9" ht="28.5" x14ac:dyDescent="0.25">
      <c r="A248" s="34" t="s">
        <v>271</v>
      </c>
      <c r="B248" s="52" t="s">
        <v>117</v>
      </c>
      <c r="C248" s="58" t="s">
        <v>60</v>
      </c>
      <c r="D248" s="13"/>
      <c r="E248" s="53">
        <v>38</v>
      </c>
      <c r="F248" s="58" t="s">
        <v>290</v>
      </c>
      <c r="G248" s="70"/>
      <c r="H248" s="58" t="e">
        <f>E248*F248</f>
        <v>#VALUE!</v>
      </c>
      <c r="I248" s="64"/>
    </row>
    <row r="249" spans="1:9" x14ac:dyDescent="0.25">
      <c r="A249" s="34"/>
      <c r="B249" s="11" t="s">
        <v>92</v>
      </c>
      <c r="C249" s="12" t="s">
        <v>8</v>
      </c>
      <c r="D249" s="13">
        <f>16/1000</f>
        <v>1.6E-2</v>
      </c>
      <c r="E249" s="50">
        <v>0.61</v>
      </c>
      <c r="F249" s="95" t="s">
        <v>291</v>
      </c>
      <c r="G249" s="65" t="e">
        <f t="shared" ref="G249" si="55">E249*F249</f>
        <v>#VALUE!</v>
      </c>
      <c r="H249" s="63"/>
      <c r="I249" s="63"/>
    </row>
    <row r="250" spans="1:9" x14ac:dyDescent="0.25">
      <c r="A250" s="34" t="s">
        <v>272</v>
      </c>
      <c r="B250" s="52" t="s">
        <v>90</v>
      </c>
      <c r="C250" s="58" t="s">
        <v>60</v>
      </c>
      <c r="D250" s="13"/>
      <c r="E250" s="53">
        <v>38</v>
      </c>
      <c r="F250" s="58" t="s">
        <v>290</v>
      </c>
      <c r="G250" s="70"/>
      <c r="H250" s="58" t="e">
        <f>E250*F250</f>
        <v>#VALUE!</v>
      </c>
      <c r="I250" s="64"/>
    </row>
    <row r="251" spans="1:9" x14ac:dyDescent="0.25">
      <c r="A251" s="34"/>
      <c r="B251" s="11" t="s">
        <v>89</v>
      </c>
      <c r="C251" s="12" t="s">
        <v>88</v>
      </c>
      <c r="D251" s="13">
        <v>3</v>
      </c>
      <c r="E251" s="50">
        <v>114</v>
      </c>
      <c r="F251" s="95" t="s">
        <v>291</v>
      </c>
      <c r="G251" s="65" t="e">
        <f t="shared" ref="G251" si="56">E251*F251</f>
        <v>#VALUE!</v>
      </c>
      <c r="H251" s="63"/>
      <c r="I251" s="63"/>
    </row>
    <row r="252" spans="1:9" x14ac:dyDescent="0.25">
      <c r="A252" s="56" t="s">
        <v>126</v>
      </c>
      <c r="B252" s="82" t="s">
        <v>129</v>
      </c>
      <c r="C252" s="82"/>
      <c r="D252" s="82"/>
      <c r="E252" s="69"/>
      <c r="F252" s="67"/>
      <c r="G252" s="69"/>
      <c r="H252" s="67"/>
      <c r="I252" s="69"/>
    </row>
    <row r="253" spans="1:9" ht="28.5" x14ac:dyDescent="0.25">
      <c r="A253" s="34" t="s">
        <v>125</v>
      </c>
      <c r="B253" s="70" t="s">
        <v>127</v>
      </c>
      <c r="C253" s="77" t="s">
        <v>15</v>
      </c>
      <c r="D253" s="13"/>
      <c r="E253" s="53">
        <v>0</v>
      </c>
      <c r="F253" s="58" t="s">
        <v>290</v>
      </c>
      <c r="G253" s="70"/>
      <c r="H253" s="58" t="e">
        <f>E253*F253</f>
        <v>#VALUE!</v>
      </c>
      <c r="I253" s="64"/>
    </row>
    <row r="254" spans="1:9" x14ac:dyDescent="0.25">
      <c r="A254" s="34"/>
      <c r="B254" s="51" t="s">
        <v>55</v>
      </c>
      <c r="C254" s="46" t="s">
        <v>15</v>
      </c>
      <c r="D254" s="13">
        <v>1.0149999999999999</v>
      </c>
      <c r="E254" s="50">
        <v>0</v>
      </c>
      <c r="F254" s="95" t="s">
        <v>291</v>
      </c>
      <c r="G254" s="65" t="e">
        <f t="shared" ref="G254:G256" si="57">E254*F254</f>
        <v>#VALUE!</v>
      </c>
      <c r="H254" s="63"/>
      <c r="I254" s="63"/>
    </row>
    <row r="255" spans="1:9" x14ac:dyDescent="0.25">
      <c r="A255" s="34"/>
      <c r="B255" s="11" t="s">
        <v>54</v>
      </c>
      <c r="C255" s="12" t="s">
        <v>8</v>
      </c>
      <c r="D255" s="13">
        <v>1.0549999999999999</v>
      </c>
      <c r="E255" s="47">
        <v>0</v>
      </c>
      <c r="F255" s="95" t="s">
        <v>291</v>
      </c>
      <c r="G255" s="65" t="e">
        <f t="shared" si="57"/>
        <v>#VALUE!</v>
      </c>
      <c r="H255" s="65"/>
      <c r="I255" s="65"/>
    </row>
    <row r="256" spans="1:9" x14ac:dyDescent="0.25">
      <c r="A256" s="34"/>
      <c r="B256" s="11" t="s">
        <v>39</v>
      </c>
      <c r="C256" s="46" t="s">
        <v>8</v>
      </c>
      <c r="D256" s="13">
        <v>1.0549999999999999</v>
      </c>
      <c r="E256" s="47">
        <v>0</v>
      </c>
      <c r="F256" s="95" t="s">
        <v>291</v>
      </c>
      <c r="G256" s="65" t="e">
        <f t="shared" si="57"/>
        <v>#VALUE!</v>
      </c>
      <c r="H256" s="65"/>
      <c r="I256" s="65"/>
    </row>
    <row r="257" spans="1:9" x14ac:dyDescent="0.25">
      <c r="A257" s="56" t="s">
        <v>123</v>
      </c>
      <c r="B257" s="82" t="s">
        <v>242</v>
      </c>
      <c r="C257" s="82"/>
      <c r="D257" s="82"/>
      <c r="E257" s="69"/>
      <c r="F257" s="67"/>
      <c r="G257" s="69"/>
      <c r="H257" s="67"/>
      <c r="I257" s="69"/>
    </row>
    <row r="258" spans="1:9" x14ac:dyDescent="0.25">
      <c r="A258" s="34" t="s">
        <v>122</v>
      </c>
      <c r="B258" s="70" t="s">
        <v>256</v>
      </c>
      <c r="C258" s="58" t="s">
        <v>15</v>
      </c>
      <c r="D258" s="13"/>
      <c r="E258" s="53">
        <f>(1921*0.22-16.32*0.22-9.56*0.22-17.58*0.22-17.1*0.22)*1.02</f>
        <v>417.48273600000005</v>
      </c>
      <c r="F258" s="58" t="s">
        <v>290</v>
      </c>
      <c r="G258" s="70"/>
      <c r="H258" s="58" t="e">
        <f>E258*F258</f>
        <v>#VALUE!</v>
      </c>
      <c r="I258" s="64"/>
    </row>
    <row r="259" spans="1:9" x14ac:dyDescent="0.25">
      <c r="A259" s="34"/>
      <c r="B259" s="11" t="s">
        <v>55</v>
      </c>
      <c r="C259" s="46" t="s">
        <v>15</v>
      </c>
      <c r="D259" s="13">
        <v>1.0149999999999999</v>
      </c>
      <c r="E259" s="50">
        <f>E258*D259</f>
        <v>423.74497703999998</v>
      </c>
      <c r="F259" s="95" t="s">
        <v>291</v>
      </c>
      <c r="G259" s="65" t="e">
        <f t="shared" ref="G259:G269" si="58">E259*F259</f>
        <v>#VALUE!</v>
      </c>
      <c r="H259" s="63"/>
      <c r="I259" s="63"/>
    </row>
    <row r="260" spans="1:9" x14ac:dyDescent="0.25">
      <c r="A260" s="34"/>
      <c r="B260" s="11" t="s">
        <v>54</v>
      </c>
      <c r="C260" s="12" t="s">
        <v>8</v>
      </c>
      <c r="D260" s="13">
        <v>1.0549999999999999</v>
      </c>
      <c r="E260" s="47">
        <v>0</v>
      </c>
      <c r="F260" s="95" t="s">
        <v>291</v>
      </c>
      <c r="G260" s="65" t="e">
        <f t="shared" si="58"/>
        <v>#VALUE!</v>
      </c>
      <c r="H260" s="65"/>
      <c r="I260" s="65"/>
    </row>
    <row r="261" spans="1:9" x14ac:dyDescent="0.25">
      <c r="A261" s="34"/>
      <c r="B261" s="11" t="s">
        <v>36</v>
      </c>
      <c r="C261" s="12" t="s">
        <v>8</v>
      </c>
      <c r="D261" s="13">
        <v>1.0549999999999999</v>
      </c>
      <c r="E261" s="47">
        <v>43.280999999999999</v>
      </c>
      <c r="F261" s="95" t="s">
        <v>291</v>
      </c>
      <c r="G261" s="65" t="e">
        <f t="shared" si="58"/>
        <v>#VALUE!</v>
      </c>
      <c r="H261" s="65"/>
      <c r="I261" s="65"/>
    </row>
    <row r="262" spans="1:9" x14ac:dyDescent="0.25">
      <c r="A262" s="34"/>
      <c r="B262" s="11" t="s">
        <v>37</v>
      </c>
      <c r="C262" s="12" t="s">
        <v>8</v>
      </c>
      <c r="D262" s="13">
        <v>1.0549999999999999</v>
      </c>
      <c r="E262" s="47">
        <v>0.21199999999999999</v>
      </c>
      <c r="F262" s="95" t="s">
        <v>291</v>
      </c>
      <c r="G262" s="65" t="e">
        <f t="shared" si="58"/>
        <v>#VALUE!</v>
      </c>
      <c r="H262" s="65"/>
      <c r="I262" s="65"/>
    </row>
    <row r="263" spans="1:9" x14ac:dyDescent="0.25">
      <c r="A263" s="34"/>
      <c r="B263" s="11" t="s">
        <v>39</v>
      </c>
      <c r="C263" s="12" t="s">
        <v>8</v>
      </c>
      <c r="D263" s="13">
        <v>1.0549999999999999</v>
      </c>
      <c r="E263" s="47">
        <v>0.76500000000000001</v>
      </c>
      <c r="F263" s="95" t="s">
        <v>291</v>
      </c>
      <c r="G263" s="65" t="e">
        <f t="shared" si="58"/>
        <v>#VALUE!</v>
      </c>
      <c r="H263" s="65"/>
      <c r="I263" s="65"/>
    </row>
    <row r="264" spans="1:9" x14ac:dyDescent="0.25">
      <c r="A264" s="34"/>
      <c r="B264" s="11" t="s">
        <v>42</v>
      </c>
      <c r="C264" s="12" t="s">
        <v>8</v>
      </c>
      <c r="D264" s="13">
        <v>1.0549999999999999</v>
      </c>
      <c r="E264" s="47">
        <v>1.496</v>
      </c>
      <c r="F264" s="95" t="s">
        <v>291</v>
      </c>
      <c r="G264" s="65" t="e">
        <f t="shared" si="58"/>
        <v>#VALUE!</v>
      </c>
      <c r="H264" s="65"/>
      <c r="I264" s="65"/>
    </row>
    <row r="265" spans="1:9" x14ac:dyDescent="0.25">
      <c r="A265" s="34"/>
      <c r="B265" s="11" t="s">
        <v>41</v>
      </c>
      <c r="C265" s="12" t="s">
        <v>8</v>
      </c>
      <c r="D265" s="13">
        <v>1.0549999999999999</v>
      </c>
      <c r="E265" s="47">
        <v>1.117</v>
      </c>
      <c r="F265" s="95" t="s">
        <v>291</v>
      </c>
      <c r="G265" s="65" t="e">
        <f t="shared" si="58"/>
        <v>#VALUE!</v>
      </c>
      <c r="H265" s="65"/>
      <c r="I265" s="65"/>
    </row>
    <row r="266" spans="1:9" x14ac:dyDescent="0.25">
      <c r="A266" s="34"/>
      <c r="B266" s="11" t="s">
        <v>82</v>
      </c>
      <c r="C266" s="12" t="s">
        <v>8</v>
      </c>
      <c r="D266" s="13">
        <v>1.0549999999999999</v>
      </c>
      <c r="E266" s="47">
        <v>3.8</v>
      </c>
      <c r="F266" s="95" t="s">
        <v>291</v>
      </c>
      <c r="G266" s="65" t="e">
        <f t="shared" si="58"/>
        <v>#VALUE!</v>
      </c>
      <c r="H266" s="65"/>
      <c r="I266" s="65"/>
    </row>
    <row r="267" spans="1:9" x14ac:dyDescent="0.25">
      <c r="A267" s="34"/>
      <c r="B267" s="11" t="s">
        <v>81</v>
      </c>
      <c r="C267" s="12" t="s">
        <v>8</v>
      </c>
      <c r="D267" s="13">
        <v>1.0549999999999999</v>
      </c>
      <c r="E267" s="47">
        <v>0</v>
      </c>
      <c r="F267" s="95" t="s">
        <v>291</v>
      </c>
      <c r="G267" s="65" t="e">
        <f t="shared" si="58"/>
        <v>#VALUE!</v>
      </c>
      <c r="H267" s="65"/>
      <c r="I267" s="65"/>
    </row>
    <row r="268" spans="1:9" x14ac:dyDescent="0.25">
      <c r="A268" s="34"/>
      <c r="B268" s="11" t="s">
        <v>80</v>
      </c>
      <c r="C268" s="12" t="s">
        <v>8</v>
      </c>
      <c r="D268" s="13">
        <v>1.0549999999999999</v>
      </c>
      <c r="E268" s="47">
        <v>0</v>
      </c>
      <c r="F268" s="95" t="s">
        <v>291</v>
      </c>
      <c r="G268" s="65" t="e">
        <f t="shared" si="58"/>
        <v>#VALUE!</v>
      </c>
      <c r="H268" s="65"/>
      <c r="I268" s="65"/>
    </row>
    <row r="269" spans="1:9" x14ac:dyDescent="0.25">
      <c r="A269" s="34"/>
      <c r="B269" s="11" t="s">
        <v>79</v>
      </c>
      <c r="C269" s="12" t="s">
        <v>8</v>
      </c>
      <c r="D269" s="13">
        <v>1.0549999999999999</v>
      </c>
      <c r="E269" s="47">
        <v>0</v>
      </c>
      <c r="F269" s="95" t="s">
        <v>291</v>
      </c>
      <c r="G269" s="65" t="e">
        <f t="shared" si="58"/>
        <v>#VALUE!</v>
      </c>
      <c r="H269" s="65"/>
      <c r="I269" s="65"/>
    </row>
    <row r="270" spans="1:9" x14ac:dyDescent="0.25">
      <c r="A270" s="34" t="s">
        <v>121</v>
      </c>
      <c r="B270" s="70" t="s">
        <v>246</v>
      </c>
      <c r="C270" s="58" t="s">
        <v>15</v>
      </c>
      <c r="D270" s="13"/>
      <c r="E270" s="88">
        <f>2.995*0.4*0.2</f>
        <v>0.23960000000000004</v>
      </c>
      <c r="F270" s="58" t="s">
        <v>290</v>
      </c>
      <c r="G270" s="70"/>
      <c r="H270" s="58" t="e">
        <f>E270*F270</f>
        <v>#VALUE!</v>
      </c>
      <c r="I270" s="65"/>
    </row>
    <row r="271" spans="1:9" x14ac:dyDescent="0.25">
      <c r="A271" s="34"/>
      <c r="B271" s="11" t="s">
        <v>55</v>
      </c>
      <c r="C271" s="46" t="s">
        <v>15</v>
      </c>
      <c r="D271" s="13">
        <v>1.0149999999999999</v>
      </c>
      <c r="E271" s="47">
        <v>0.24299999999999999</v>
      </c>
      <c r="F271" s="95" t="s">
        <v>291</v>
      </c>
      <c r="G271" s="65" t="e">
        <f t="shared" ref="G271:G277" si="59">E271*F271</f>
        <v>#VALUE!</v>
      </c>
      <c r="H271" s="65"/>
      <c r="I271" s="65"/>
    </row>
    <row r="272" spans="1:9" x14ac:dyDescent="0.25">
      <c r="A272" s="34"/>
      <c r="B272" s="11" t="s">
        <v>36</v>
      </c>
      <c r="C272" s="12" t="s">
        <v>8</v>
      </c>
      <c r="D272" s="13">
        <v>1.0549999999999999</v>
      </c>
      <c r="E272" s="47">
        <v>2.5000000000000001E-2</v>
      </c>
      <c r="F272" s="95" t="s">
        <v>291</v>
      </c>
      <c r="G272" s="65" t="e">
        <f t="shared" si="59"/>
        <v>#VALUE!</v>
      </c>
      <c r="H272" s="65"/>
      <c r="I272" s="65"/>
    </row>
    <row r="273" spans="1:9" x14ac:dyDescent="0.25">
      <c r="A273" s="34"/>
      <c r="B273" s="11" t="s">
        <v>37</v>
      </c>
      <c r="C273" s="12" t="s">
        <v>8</v>
      </c>
      <c r="D273" s="13">
        <v>1.0549999999999999</v>
      </c>
      <c r="E273" s="47">
        <v>0.01</v>
      </c>
      <c r="F273" s="95" t="s">
        <v>291</v>
      </c>
      <c r="G273" s="65" t="e">
        <f t="shared" si="59"/>
        <v>#VALUE!</v>
      </c>
      <c r="H273" s="65"/>
      <c r="I273" s="65"/>
    </row>
    <row r="274" spans="1:9" x14ac:dyDescent="0.25">
      <c r="A274" s="34"/>
      <c r="B274" s="11" t="s">
        <v>39</v>
      </c>
      <c r="C274" s="12" t="s">
        <v>8</v>
      </c>
      <c r="D274" s="13">
        <v>1.0549999999999999</v>
      </c>
      <c r="E274" s="47">
        <v>0.01</v>
      </c>
      <c r="F274" s="95" t="s">
        <v>291</v>
      </c>
      <c r="G274" s="65" t="e">
        <f t="shared" si="59"/>
        <v>#VALUE!</v>
      </c>
      <c r="H274" s="65"/>
      <c r="I274" s="65"/>
    </row>
    <row r="275" spans="1:9" x14ac:dyDescent="0.25">
      <c r="A275" s="34"/>
      <c r="B275" s="11" t="s">
        <v>42</v>
      </c>
      <c r="C275" s="12" t="s">
        <v>8</v>
      </c>
      <c r="D275" s="13">
        <v>1.0549999999999999</v>
      </c>
      <c r="E275" s="47">
        <v>0.01</v>
      </c>
      <c r="F275" s="95" t="s">
        <v>291</v>
      </c>
      <c r="G275" s="65" t="e">
        <f t="shared" si="59"/>
        <v>#VALUE!</v>
      </c>
      <c r="H275" s="65"/>
      <c r="I275" s="65"/>
    </row>
    <row r="276" spans="1:9" x14ac:dyDescent="0.25">
      <c r="A276" s="34"/>
      <c r="B276" s="11" t="s">
        <v>41</v>
      </c>
      <c r="C276" s="12" t="s">
        <v>8</v>
      </c>
      <c r="D276" s="13">
        <v>1.0549999999999999</v>
      </c>
      <c r="E276" s="47">
        <v>0.01</v>
      </c>
      <c r="F276" s="95" t="s">
        <v>291</v>
      </c>
      <c r="G276" s="65" t="e">
        <f t="shared" si="59"/>
        <v>#VALUE!</v>
      </c>
      <c r="H276" s="65"/>
      <c r="I276" s="65"/>
    </row>
    <row r="277" spans="1:9" x14ac:dyDescent="0.25">
      <c r="A277" s="34"/>
      <c r="B277" s="11" t="s">
        <v>82</v>
      </c>
      <c r="C277" s="12" t="s">
        <v>8</v>
      </c>
      <c r="D277" s="13">
        <v>1.0549999999999999</v>
      </c>
      <c r="E277" s="47">
        <v>0.01</v>
      </c>
      <c r="F277" s="95" t="s">
        <v>291</v>
      </c>
      <c r="G277" s="65" t="e">
        <f t="shared" si="59"/>
        <v>#VALUE!</v>
      </c>
      <c r="H277" s="65"/>
      <c r="I277" s="65"/>
    </row>
    <row r="278" spans="1:9" x14ac:dyDescent="0.25">
      <c r="A278" s="78" t="s">
        <v>120</v>
      </c>
      <c r="B278" s="79" t="s">
        <v>124</v>
      </c>
      <c r="C278" s="58" t="s">
        <v>60</v>
      </c>
      <c r="D278" s="13"/>
      <c r="E278" s="53">
        <v>10</v>
      </c>
      <c r="F278" s="58" t="s">
        <v>290</v>
      </c>
      <c r="G278" s="70"/>
      <c r="H278" s="58" t="e">
        <f>E278*F278</f>
        <v>#VALUE!</v>
      </c>
      <c r="I278" s="64"/>
    </row>
    <row r="279" spans="1:9" x14ac:dyDescent="0.25">
      <c r="A279" s="78"/>
      <c r="B279" s="79"/>
      <c r="C279" s="58" t="s">
        <v>15</v>
      </c>
      <c r="D279" s="13"/>
      <c r="E279" s="53">
        <v>0.67</v>
      </c>
      <c r="F279" s="64"/>
      <c r="G279" s="64"/>
      <c r="H279" s="64"/>
      <c r="I279" s="64"/>
    </row>
    <row r="280" spans="1:9" ht="28.5" x14ac:dyDescent="0.25">
      <c r="A280" s="34" t="s">
        <v>118</v>
      </c>
      <c r="B280" s="52" t="s">
        <v>117</v>
      </c>
      <c r="C280" s="58" t="s">
        <v>60</v>
      </c>
      <c r="D280" s="13"/>
      <c r="E280" s="53">
        <v>10</v>
      </c>
      <c r="F280" s="58" t="s">
        <v>290</v>
      </c>
      <c r="G280" s="70"/>
      <c r="H280" s="58" t="e">
        <f>E280*F280</f>
        <v>#VALUE!</v>
      </c>
      <c r="I280" s="64"/>
    </row>
    <row r="281" spans="1:9" x14ac:dyDescent="0.25">
      <c r="A281" s="34"/>
      <c r="B281" s="11" t="s">
        <v>92</v>
      </c>
      <c r="C281" s="12" t="s">
        <v>8</v>
      </c>
      <c r="D281" s="13">
        <f>16/1000</f>
        <v>1.6E-2</v>
      </c>
      <c r="E281" s="50">
        <v>0.16</v>
      </c>
      <c r="F281" s="95" t="s">
        <v>291</v>
      </c>
      <c r="G281" s="65" t="e">
        <f t="shared" ref="G281" si="60">E281*F281</f>
        <v>#VALUE!</v>
      </c>
      <c r="H281" s="63"/>
      <c r="I281" s="63"/>
    </row>
    <row r="282" spans="1:9" x14ac:dyDescent="0.25">
      <c r="A282" s="34" t="s">
        <v>116</v>
      </c>
      <c r="B282" s="52" t="s">
        <v>90</v>
      </c>
      <c r="C282" s="58" t="s">
        <v>60</v>
      </c>
      <c r="D282" s="13"/>
      <c r="E282" s="53">
        <v>10</v>
      </c>
      <c r="F282" s="58" t="s">
        <v>290</v>
      </c>
      <c r="G282" s="70"/>
      <c r="H282" s="58" t="e">
        <f>E282*F282</f>
        <v>#VALUE!</v>
      </c>
      <c r="I282" s="64"/>
    </row>
    <row r="283" spans="1:9" x14ac:dyDescent="0.25">
      <c r="A283" s="34"/>
      <c r="B283" s="11" t="s">
        <v>89</v>
      </c>
      <c r="C283" s="12" t="s">
        <v>88</v>
      </c>
      <c r="D283" s="13">
        <v>3</v>
      </c>
      <c r="E283" s="50">
        <v>30</v>
      </c>
      <c r="F283" s="95" t="s">
        <v>291</v>
      </c>
      <c r="G283" s="65" t="e">
        <f t="shared" ref="G283" si="61">E283*F283</f>
        <v>#VALUE!</v>
      </c>
      <c r="H283" s="63"/>
      <c r="I283" s="63"/>
    </row>
    <row r="284" spans="1:9" x14ac:dyDescent="0.25">
      <c r="A284" s="56" t="s">
        <v>115</v>
      </c>
      <c r="B284" s="82" t="s">
        <v>248</v>
      </c>
      <c r="C284" s="82"/>
      <c r="D284" s="82"/>
      <c r="E284" s="89"/>
      <c r="F284" s="67"/>
      <c r="G284" s="69"/>
      <c r="H284" s="67"/>
      <c r="I284" s="89"/>
    </row>
    <row r="285" spans="1:9" x14ac:dyDescent="0.25">
      <c r="A285" s="34" t="s">
        <v>114</v>
      </c>
      <c r="B285" s="52" t="s">
        <v>252</v>
      </c>
      <c r="C285" s="77" t="s">
        <v>15</v>
      </c>
      <c r="D285" s="13"/>
      <c r="E285" s="53">
        <v>90.94</v>
      </c>
      <c r="F285" s="58" t="s">
        <v>290</v>
      </c>
      <c r="G285" s="70"/>
      <c r="H285" s="58" t="e">
        <f>E285*F285</f>
        <v>#VALUE!</v>
      </c>
      <c r="I285" s="64"/>
    </row>
    <row r="286" spans="1:9" x14ac:dyDescent="0.25">
      <c r="A286" s="34"/>
      <c r="B286" s="11" t="s">
        <v>55</v>
      </c>
      <c r="C286" s="46" t="s">
        <v>15</v>
      </c>
      <c r="D286" s="13">
        <v>1.0149999999999999</v>
      </c>
      <c r="E286" s="50">
        <f>E285*D286</f>
        <v>92.304099999999991</v>
      </c>
      <c r="F286" s="95" t="s">
        <v>291</v>
      </c>
      <c r="G286" s="65" t="e">
        <f t="shared" ref="G286:G297" si="62">E286*F286</f>
        <v>#VALUE!</v>
      </c>
      <c r="H286" s="63"/>
      <c r="I286" s="63"/>
    </row>
    <row r="287" spans="1:9" x14ac:dyDescent="0.25">
      <c r="A287" s="34"/>
      <c r="B287" s="11" t="s">
        <v>54</v>
      </c>
      <c r="C287" s="12" t="s">
        <v>8</v>
      </c>
      <c r="D287" s="13">
        <v>1.0549999999999999</v>
      </c>
      <c r="E287" s="50">
        <v>0</v>
      </c>
      <c r="F287" s="95" t="s">
        <v>291</v>
      </c>
      <c r="G287" s="65" t="e">
        <f t="shared" si="62"/>
        <v>#VALUE!</v>
      </c>
      <c r="H287" s="63"/>
      <c r="I287" s="63"/>
    </row>
    <row r="288" spans="1:9" x14ac:dyDescent="0.25">
      <c r="A288" s="34"/>
      <c r="B288" s="11" t="s">
        <v>35</v>
      </c>
      <c r="C288" s="12" t="s">
        <v>8</v>
      </c>
      <c r="D288" s="13">
        <v>1.0549999999999999</v>
      </c>
      <c r="E288" s="50">
        <v>1.59</v>
      </c>
      <c r="F288" s="95" t="s">
        <v>291</v>
      </c>
      <c r="G288" s="65" t="e">
        <f t="shared" si="62"/>
        <v>#VALUE!</v>
      </c>
      <c r="H288" s="63"/>
      <c r="I288" s="63"/>
    </row>
    <row r="289" spans="1:9" x14ac:dyDescent="0.25">
      <c r="A289" s="34"/>
      <c r="B289" s="11" t="s">
        <v>36</v>
      </c>
      <c r="C289" s="12" t="s">
        <v>8</v>
      </c>
      <c r="D289" s="13">
        <v>1.0549999999999999</v>
      </c>
      <c r="E289" s="50">
        <v>7.88</v>
      </c>
      <c r="F289" s="95" t="s">
        <v>291</v>
      </c>
      <c r="G289" s="65" t="e">
        <f t="shared" si="62"/>
        <v>#VALUE!</v>
      </c>
      <c r="H289" s="63"/>
      <c r="I289" s="63"/>
    </row>
    <row r="290" spans="1:9" x14ac:dyDescent="0.25">
      <c r="A290" s="34"/>
      <c r="B290" s="11" t="s">
        <v>37</v>
      </c>
      <c r="C290" s="12" t="s">
        <v>8</v>
      </c>
      <c r="D290" s="13">
        <v>1.0549999999999999</v>
      </c>
      <c r="E290" s="50">
        <v>0.69</v>
      </c>
      <c r="F290" s="95" t="s">
        <v>291</v>
      </c>
      <c r="G290" s="65" t="e">
        <f t="shared" si="62"/>
        <v>#VALUE!</v>
      </c>
      <c r="H290" s="63"/>
      <c r="I290" s="63"/>
    </row>
    <row r="291" spans="1:9" x14ac:dyDescent="0.25">
      <c r="A291" s="34"/>
      <c r="B291" s="11" t="s">
        <v>38</v>
      </c>
      <c r="C291" s="12" t="s">
        <v>8</v>
      </c>
      <c r="D291" s="13">
        <v>1.0549999999999999</v>
      </c>
      <c r="E291" s="50">
        <v>0</v>
      </c>
      <c r="F291" s="95" t="s">
        <v>291</v>
      </c>
      <c r="G291" s="65" t="e">
        <f t="shared" si="62"/>
        <v>#VALUE!</v>
      </c>
      <c r="H291" s="63"/>
      <c r="I291" s="63"/>
    </row>
    <row r="292" spans="1:9" x14ac:dyDescent="0.25">
      <c r="A292" s="34"/>
      <c r="B292" s="11" t="s">
        <v>39</v>
      </c>
      <c r="C292" s="12" t="s">
        <v>8</v>
      </c>
      <c r="D292" s="13">
        <v>1.0549999999999999</v>
      </c>
      <c r="E292" s="50">
        <v>3.06</v>
      </c>
      <c r="F292" s="95" t="s">
        <v>291</v>
      </c>
      <c r="G292" s="65" t="e">
        <f t="shared" si="62"/>
        <v>#VALUE!</v>
      </c>
      <c r="H292" s="63"/>
      <c r="I292" s="63"/>
    </row>
    <row r="293" spans="1:9" x14ac:dyDescent="0.25">
      <c r="A293" s="34"/>
      <c r="B293" s="11" t="s">
        <v>41</v>
      </c>
      <c r="C293" s="12" t="s">
        <v>8</v>
      </c>
      <c r="D293" s="13">
        <v>1.0549999999999999</v>
      </c>
      <c r="E293" s="50">
        <v>5</v>
      </c>
      <c r="F293" s="95" t="s">
        <v>291</v>
      </c>
      <c r="G293" s="65" t="e">
        <f t="shared" si="62"/>
        <v>#VALUE!</v>
      </c>
      <c r="H293" s="63"/>
      <c r="I293" s="63"/>
    </row>
    <row r="294" spans="1:9" x14ac:dyDescent="0.25">
      <c r="A294" s="34"/>
      <c r="B294" s="11" t="s">
        <v>82</v>
      </c>
      <c r="C294" s="12" t="s">
        <v>8</v>
      </c>
      <c r="D294" s="13">
        <v>1.0549999999999999</v>
      </c>
      <c r="E294" s="50">
        <v>4</v>
      </c>
      <c r="F294" s="95" t="s">
        <v>291</v>
      </c>
      <c r="G294" s="65" t="e">
        <f t="shared" si="62"/>
        <v>#VALUE!</v>
      </c>
      <c r="H294" s="63"/>
      <c r="I294" s="63"/>
    </row>
    <row r="295" spans="1:9" x14ac:dyDescent="0.25">
      <c r="A295" s="34"/>
      <c r="B295" s="11" t="s">
        <v>75</v>
      </c>
      <c r="C295" s="12" t="s">
        <v>8</v>
      </c>
      <c r="D295" s="13">
        <v>1.0549999999999999</v>
      </c>
      <c r="E295" s="50">
        <v>0</v>
      </c>
      <c r="F295" s="95" t="s">
        <v>291</v>
      </c>
      <c r="G295" s="65" t="e">
        <f t="shared" si="62"/>
        <v>#VALUE!</v>
      </c>
      <c r="H295" s="63"/>
      <c r="I295" s="63"/>
    </row>
    <row r="296" spans="1:9" x14ac:dyDescent="0.25">
      <c r="A296" s="34"/>
      <c r="B296" s="11" t="s">
        <v>74</v>
      </c>
      <c r="C296" s="12" t="s">
        <v>8</v>
      </c>
      <c r="D296" s="13">
        <v>1.0549999999999999</v>
      </c>
      <c r="E296" s="50">
        <v>0</v>
      </c>
      <c r="F296" s="95" t="s">
        <v>291</v>
      </c>
      <c r="G296" s="65" t="e">
        <f t="shared" si="62"/>
        <v>#VALUE!</v>
      </c>
      <c r="H296" s="63"/>
      <c r="I296" s="63"/>
    </row>
    <row r="297" spans="1:9" x14ac:dyDescent="0.25">
      <c r="A297" s="34"/>
      <c r="B297" s="11" t="s">
        <v>103</v>
      </c>
      <c r="C297" s="12" t="s">
        <v>8</v>
      </c>
      <c r="D297" s="13">
        <v>1.0549999999999999</v>
      </c>
      <c r="E297" s="50">
        <v>0</v>
      </c>
      <c r="F297" s="95" t="s">
        <v>291</v>
      </c>
      <c r="G297" s="65" t="e">
        <f t="shared" si="62"/>
        <v>#VALUE!</v>
      </c>
      <c r="H297" s="63"/>
      <c r="I297" s="63"/>
    </row>
    <row r="298" spans="1:9" x14ac:dyDescent="0.25">
      <c r="A298" s="34" t="s">
        <v>113</v>
      </c>
      <c r="B298" s="70" t="s">
        <v>86</v>
      </c>
      <c r="C298" s="58" t="s">
        <v>15</v>
      </c>
      <c r="D298" s="13"/>
      <c r="E298" s="53">
        <v>0.97</v>
      </c>
      <c r="F298" s="58" t="s">
        <v>290</v>
      </c>
      <c r="G298" s="70"/>
      <c r="H298" s="58" t="e">
        <f>E298*F298</f>
        <v>#VALUE!</v>
      </c>
      <c r="I298" s="64"/>
    </row>
    <row r="299" spans="1:9" x14ac:dyDescent="0.25">
      <c r="A299" s="34"/>
      <c r="B299" s="51" t="s">
        <v>85</v>
      </c>
      <c r="C299" s="12" t="s">
        <v>15</v>
      </c>
      <c r="D299" s="13">
        <v>1.1000000000000001</v>
      </c>
      <c r="E299" s="50">
        <v>1.07</v>
      </c>
      <c r="F299" s="95" t="s">
        <v>291</v>
      </c>
      <c r="G299" s="65" t="e">
        <f t="shared" ref="G299" si="63">E299*F299</f>
        <v>#VALUE!</v>
      </c>
      <c r="H299" s="63"/>
      <c r="I299" s="63"/>
    </row>
    <row r="300" spans="1:9" x14ac:dyDescent="0.25">
      <c r="A300" s="78" t="s">
        <v>112</v>
      </c>
      <c r="B300" s="79" t="s">
        <v>119</v>
      </c>
      <c r="C300" s="58" t="s">
        <v>60</v>
      </c>
      <c r="D300" s="13"/>
      <c r="E300" s="53">
        <v>10</v>
      </c>
      <c r="F300" s="58" t="s">
        <v>290</v>
      </c>
      <c r="G300" s="70"/>
      <c r="H300" s="58" t="e">
        <f>E300*F300</f>
        <v>#VALUE!</v>
      </c>
      <c r="I300" s="64"/>
    </row>
    <row r="301" spans="1:9" x14ac:dyDescent="0.25">
      <c r="A301" s="78"/>
      <c r="B301" s="79"/>
      <c r="C301" s="58" t="s">
        <v>15</v>
      </c>
      <c r="D301" s="13"/>
      <c r="E301" s="53">
        <v>0.67</v>
      </c>
      <c r="F301" s="64"/>
      <c r="G301" s="64"/>
      <c r="H301" s="64"/>
      <c r="I301" s="64"/>
    </row>
    <row r="302" spans="1:9" ht="28.5" x14ac:dyDescent="0.25">
      <c r="A302" s="34" t="s">
        <v>111</v>
      </c>
      <c r="B302" s="52" t="s">
        <v>117</v>
      </c>
      <c r="C302" s="58" t="s">
        <v>60</v>
      </c>
      <c r="D302" s="13"/>
      <c r="E302" s="53">
        <v>10</v>
      </c>
      <c r="F302" s="58" t="s">
        <v>290</v>
      </c>
      <c r="G302" s="70"/>
      <c r="H302" s="58" t="e">
        <f>E302*F302</f>
        <v>#VALUE!</v>
      </c>
      <c r="I302" s="64"/>
    </row>
    <row r="303" spans="1:9" x14ac:dyDescent="0.25">
      <c r="A303" s="34"/>
      <c r="B303" s="11" t="s">
        <v>92</v>
      </c>
      <c r="C303" s="12" t="s">
        <v>8</v>
      </c>
      <c r="D303" s="13">
        <f>16/1000</f>
        <v>1.6E-2</v>
      </c>
      <c r="E303" s="50">
        <v>0.16</v>
      </c>
      <c r="F303" s="95" t="s">
        <v>291</v>
      </c>
      <c r="G303" s="65" t="e">
        <f t="shared" ref="G303" si="64">E303*F303</f>
        <v>#VALUE!</v>
      </c>
      <c r="H303" s="63"/>
      <c r="I303" s="63"/>
    </row>
    <row r="304" spans="1:9" x14ac:dyDescent="0.25">
      <c r="A304" s="34" t="s">
        <v>273</v>
      </c>
      <c r="B304" s="52" t="s">
        <v>90</v>
      </c>
      <c r="C304" s="58" t="s">
        <v>60</v>
      </c>
      <c r="D304" s="13"/>
      <c r="E304" s="53">
        <v>10</v>
      </c>
      <c r="F304" s="58" t="s">
        <v>290</v>
      </c>
      <c r="G304" s="70"/>
      <c r="H304" s="58" t="e">
        <f>E304*F304</f>
        <v>#VALUE!</v>
      </c>
      <c r="I304" s="64"/>
    </row>
    <row r="305" spans="1:9" x14ac:dyDescent="0.25">
      <c r="A305" s="34"/>
      <c r="B305" s="11" t="s">
        <v>89</v>
      </c>
      <c r="C305" s="12" t="s">
        <v>88</v>
      </c>
      <c r="D305" s="13">
        <v>3</v>
      </c>
      <c r="E305" s="50">
        <v>30</v>
      </c>
      <c r="F305" s="95" t="s">
        <v>291</v>
      </c>
      <c r="G305" s="65" t="e">
        <f t="shared" ref="G305" si="65">E305*F305</f>
        <v>#VALUE!</v>
      </c>
      <c r="H305" s="63"/>
      <c r="I305" s="63"/>
    </row>
    <row r="306" spans="1:9" x14ac:dyDescent="0.25">
      <c r="A306" s="56" t="s">
        <v>110</v>
      </c>
      <c r="B306" s="82" t="s">
        <v>250</v>
      </c>
      <c r="C306" s="82"/>
      <c r="D306" s="82"/>
      <c r="E306" s="69"/>
      <c r="F306" s="67"/>
      <c r="G306" s="69"/>
      <c r="H306" s="67"/>
      <c r="I306" s="63"/>
    </row>
    <row r="307" spans="1:9" x14ac:dyDescent="0.25">
      <c r="A307" s="34" t="s">
        <v>109</v>
      </c>
      <c r="B307" s="70" t="s">
        <v>251</v>
      </c>
      <c r="C307" s="77" t="s">
        <v>15</v>
      </c>
      <c r="D307" s="13"/>
      <c r="E307" s="53">
        <f>49*((0.45*0.45)*3.42)+1*0.75*0.45*3.42</f>
        <v>35.089199999999998</v>
      </c>
      <c r="F307" s="58" t="s">
        <v>290</v>
      </c>
      <c r="G307" s="70"/>
      <c r="H307" s="58" t="e">
        <f>E307*F307</f>
        <v>#VALUE!</v>
      </c>
      <c r="I307" s="63"/>
    </row>
    <row r="308" spans="1:9" x14ac:dyDescent="0.25">
      <c r="A308" s="34"/>
      <c r="B308" s="11" t="s">
        <v>157</v>
      </c>
      <c r="C308" s="46" t="s">
        <v>15</v>
      </c>
      <c r="D308" s="13">
        <v>1.0149999999999999</v>
      </c>
      <c r="E308" s="50">
        <v>35.619999999999997</v>
      </c>
      <c r="F308" s="95" t="s">
        <v>291</v>
      </c>
      <c r="G308" s="65" t="e">
        <f t="shared" ref="G308:G312" si="66">E308*F308</f>
        <v>#VALUE!</v>
      </c>
      <c r="H308" s="63"/>
      <c r="I308" s="63"/>
    </row>
    <row r="309" spans="1:9" x14ac:dyDescent="0.25">
      <c r="A309" s="34"/>
      <c r="B309" s="11" t="s">
        <v>54</v>
      </c>
      <c r="C309" s="12" t="s">
        <v>8</v>
      </c>
      <c r="D309" s="13">
        <v>1.0549999999999999</v>
      </c>
      <c r="E309" s="47">
        <f>6.335*47.6/35.18*1.055*1.02</f>
        <v>9.2238104206935763</v>
      </c>
      <c r="F309" s="95" t="s">
        <v>291</v>
      </c>
      <c r="G309" s="65" t="e">
        <f t="shared" si="66"/>
        <v>#VALUE!</v>
      </c>
      <c r="H309" s="63"/>
      <c r="I309" s="63"/>
    </row>
    <row r="310" spans="1:9" x14ac:dyDescent="0.25">
      <c r="A310" s="34"/>
      <c r="B310" s="11" t="s">
        <v>36</v>
      </c>
      <c r="C310" s="12" t="s">
        <v>8</v>
      </c>
      <c r="D310" s="13">
        <v>1.0549999999999999</v>
      </c>
      <c r="E310" s="47">
        <f>3.85*47.6/35.18*1.055*1.02</f>
        <v>5.6056306424104605</v>
      </c>
      <c r="F310" s="95" t="s">
        <v>291</v>
      </c>
      <c r="G310" s="65" t="e">
        <f t="shared" si="66"/>
        <v>#VALUE!</v>
      </c>
      <c r="H310" s="63"/>
      <c r="I310" s="63"/>
    </row>
    <row r="311" spans="1:9" x14ac:dyDescent="0.25">
      <c r="A311" s="34"/>
      <c r="B311" s="11" t="s">
        <v>39</v>
      </c>
      <c r="C311" s="46" t="s">
        <v>8</v>
      </c>
      <c r="D311" s="13">
        <v>1.0549999999999999</v>
      </c>
      <c r="E311" s="47">
        <v>0</v>
      </c>
      <c r="F311" s="95" t="s">
        <v>291</v>
      </c>
      <c r="G311" s="65" t="e">
        <f t="shared" si="66"/>
        <v>#VALUE!</v>
      </c>
      <c r="H311" s="63"/>
      <c r="I311" s="63"/>
    </row>
    <row r="312" spans="1:9" x14ac:dyDescent="0.25">
      <c r="A312" s="34"/>
      <c r="B312" s="11" t="s">
        <v>82</v>
      </c>
      <c r="C312" s="46" t="s">
        <v>8</v>
      </c>
      <c r="D312" s="13">
        <v>1.0549999999999999</v>
      </c>
      <c r="E312" s="47">
        <f>7.31*47.6/35.18*1.055*1.02</f>
        <v>10.643418180784538</v>
      </c>
      <c r="F312" s="95" t="s">
        <v>291</v>
      </c>
      <c r="G312" s="65" t="e">
        <f t="shared" si="66"/>
        <v>#VALUE!</v>
      </c>
      <c r="H312" s="63"/>
      <c r="I312" s="63"/>
    </row>
    <row r="313" spans="1:9" x14ac:dyDescent="0.25">
      <c r="A313" s="34" t="s">
        <v>108</v>
      </c>
      <c r="B313" s="52" t="s">
        <v>239</v>
      </c>
      <c r="C313" s="77" t="s">
        <v>15</v>
      </c>
      <c r="D313" s="13"/>
      <c r="E313" s="53">
        <v>9.3000000000000007</v>
      </c>
      <c r="F313" s="58" t="s">
        <v>290</v>
      </c>
      <c r="G313" s="70"/>
      <c r="H313" s="58" t="e">
        <f>E313*F313</f>
        <v>#VALUE!</v>
      </c>
      <c r="I313" s="63"/>
    </row>
    <row r="314" spans="1:9" x14ac:dyDescent="0.25">
      <c r="A314" s="34"/>
      <c r="B314" s="11" t="s">
        <v>55</v>
      </c>
      <c r="C314" s="46" t="s">
        <v>15</v>
      </c>
      <c r="D314" s="13">
        <v>1.0149999999999999</v>
      </c>
      <c r="E314" s="50">
        <v>9.44</v>
      </c>
      <c r="F314" s="95" t="s">
        <v>291</v>
      </c>
      <c r="G314" s="65" t="e">
        <f t="shared" ref="G314:G321" si="67">E314*F314</f>
        <v>#VALUE!</v>
      </c>
      <c r="H314" s="63"/>
      <c r="I314" s="63"/>
    </row>
    <row r="315" spans="1:9" x14ac:dyDescent="0.25">
      <c r="A315" s="34"/>
      <c r="B315" s="11" t="s">
        <v>43</v>
      </c>
      <c r="C315" s="12" t="s">
        <v>8</v>
      </c>
      <c r="D315" s="13">
        <v>1.0549999999999999</v>
      </c>
      <c r="E315" s="50">
        <v>0.53</v>
      </c>
      <c r="F315" s="95" t="s">
        <v>291</v>
      </c>
      <c r="G315" s="65" t="e">
        <f t="shared" si="67"/>
        <v>#VALUE!</v>
      </c>
      <c r="H315" s="63"/>
      <c r="I315" s="63"/>
    </row>
    <row r="316" spans="1:9" x14ac:dyDescent="0.25">
      <c r="A316" s="34"/>
      <c r="B316" s="11" t="s">
        <v>54</v>
      </c>
      <c r="C316" s="12" t="s">
        <v>8</v>
      </c>
      <c r="D316" s="13">
        <v>1.0549999999999999</v>
      </c>
      <c r="E316" s="50">
        <v>0.04</v>
      </c>
      <c r="F316" s="95" t="s">
        <v>291</v>
      </c>
      <c r="G316" s="65" t="e">
        <f t="shared" si="67"/>
        <v>#VALUE!</v>
      </c>
      <c r="H316" s="63"/>
      <c r="I316" s="63"/>
    </row>
    <row r="317" spans="1:9" x14ac:dyDescent="0.25">
      <c r="A317" s="34"/>
      <c r="B317" s="11" t="s">
        <v>36</v>
      </c>
      <c r="C317" s="12" t="s">
        <v>8</v>
      </c>
      <c r="D317" s="13">
        <v>1.0549999999999999</v>
      </c>
      <c r="E317" s="50">
        <v>0.21</v>
      </c>
      <c r="F317" s="95" t="s">
        <v>291</v>
      </c>
      <c r="G317" s="65" t="e">
        <f t="shared" si="67"/>
        <v>#VALUE!</v>
      </c>
      <c r="H317" s="63"/>
      <c r="I317" s="63"/>
    </row>
    <row r="318" spans="1:9" x14ac:dyDescent="0.25">
      <c r="A318" s="34"/>
      <c r="B318" s="11" t="s">
        <v>37</v>
      </c>
      <c r="C318" s="12" t="s">
        <v>8</v>
      </c>
      <c r="D318" s="13">
        <v>1.0549999999999999</v>
      </c>
      <c r="E318" s="50">
        <v>0.09</v>
      </c>
      <c r="F318" s="95" t="s">
        <v>291</v>
      </c>
      <c r="G318" s="65" t="e">
        <f t="shared" si="67"/>
        <v>#VALUE!</v>
      </c>
      <c r="H318" s="63"/>
      <c r="I318" s="63"/>
    </row>
    <row r="319" spans="1:9" x14ac:dyDescent="0.25">
      <c r="A319" s="34"/>
      <c r="B319" s="11" t="s">
        <v>39</v>
      </c>
      <c r="C319" s="12" t="s">
        <v>8</v>
      </c>
      <c r="D319" s="13">
        <v>1.0549999999999999</v>
      </c>
      <c r="E319" s="50">
        <v>0.13</v>
      </c>
      <c r="F319" s="95" t="s">
        <v>291</v>
      </c>
      <c r="G319" s="65" t="e">
        <f t="shared" si="67"/>
        <v>#VALUE!</v>
      </c>
      <c r="H319" s="63"/>
      <c r="I319" s="63"/>
    </row>
    <row r="320" spans="1:9" x14ac:dyDescent="0.25">
      <c r="A320" s="34"/>
      <c r="B320" s="11" t="s">
        <v>41</v>
      </c>
      <c r="C320" s="12" t="s">
        <v>8</v>
      </c>
      <c r="D320" s="13">
        <v>1.0549999999999999</v>
      </c>
      <c r="E320" s="50">
        <v>0.9</v>
      </c>
      <c r="F320" s="95" t="s">
        <v>291</v>
      </c>
      <c r="G320" s="65" t="e">
        <f t="shared" si="67"/>
        <v>#VALUE!</v>
      </c>
      <c r="H320" s="63"/>
      <c r="I320" s="63"/>
    </row>
    <row r="321" spans="1:9" x14ac:dyDescent="0.25">
      <c r="A321" s="34"/>
      <c r="B321" s="11" t="s">
        <v>82</v>
      </c>
      <c r="C321" s="12" t="s">
        <v>8</v>
      </c>
      <c r="D321" s="13">
        <v>1.0549999999999999</v>
      </c>
      <c r="E321" s="50">
        <v>0.6</v>
      </c>
      <c r="F321" s="95" t="s">
        <v>291</v>
      </c>
      <c r="G321" s="65" t="e">
        <f t="shared" si="67"/>
        <v>#VALUE!</v>
      </c>
      <c r="H321" s="63"/>
      <c r="I321" s="63"/>
    </row>
    <row r="322" spans="1:9" x14ac:dyDescent="0.25">
      <c r="A322" s="34" t="s">
        <v>106</v>
      </c>
      <c r="B322" s="70" t="s">
        <v>86</v>
      </c>
      <c r="C322" s="58" t="s">
        <v>15</v>
      </c>
      <c r="D322" s="13"/>
      <c r="E322" s="53">
        <v>1.05</v>
      </c>
      <c r="F322" s="58" t="s">
        <v>290</v>
      </c>
      <c r="G322" s="70"/>
      <c r="H322" s="58" t="e">
        <f>E322*F322</f>
        <v>#VALUE!</v>
      </c>
      <c r="I322" s="63"/>
    </row>
    <row r="323" spans="1:9" x14ac:dyDescent="0.25">
      <c r="A323" s="34"/>
      <c r="B323" s="51" t="s">
        <v>85</v>
      </c>
      <c r="C323" s="12" t="s">
        <v>15</v>
      </c>
      <c r="D323" s="13">
        <v>1.1000000000000001</v>
      </c>
      <c r="E323" s="50">
        <v>1.1599999999999999</v>
      </c>
      <c r="F323" s="95" t="s">
        <v>291</v>
      </c>
      <c r="G323" s="65" t="e">
        <f t="shared" ref="G323" si="68">E323*F323</f>
        <v>#VALUE!</v>
      </c>
      <c r="H323" s="63"/>
      <c r="I323" s="63"/>
    </row>
    <row r="324" spans="1:9" x14ac:dyDescent="0.25">
      <c r="A324" s="34" t="s">
        <v>105</v>
      </c>
      <c r="B324" s="79" t="s">
        <v>131</v>
      </c>
      <c r="C324" s="58" t="s">
        <v>60</v>
      </c>
      <c r="D324" s="13"/>
      <c r="E324" s="53">
        <v>38</v>
      </c>
      <c r="F324" s="58" t="s">
        <v>290</v>
      </c>
      <c r="G324" s="70"/>
      <c r="H324" s="58" t="e">
        <f>E324*F324</f>
        <v>#VALUE!</v>
      </c>
      <c r="I324" s="63"/>
    </row>
    <row r="325" spans="1:9" x14ac:dyDescent="0.25">
      <c r="A325" s="34"/>
      <c r="B325" s="79"/>
      <c r="C325" s="58" t="s">
        <v>15</v>
      </c>
      <c r="D325" s="13"/>
      <c r="E325" s="53">
        <v>3.37</v>
      </c>
      <c r="F325" s="63"/>
      <c r="G325" s="63"/>
      <c r="H325" s="63"/>
      <c r="I325" s="63"/>
    </row>
    <row r="326" spans="1:9" ht="28.5" x14ac:dyDescent="0.25">
      <c r="A326" s="34" t="s">
        <v>104</v>
      </c>
      <c r="B326" s="52" t="s">
        <v>117</v>
      </c>
      <c r="C326" s="58" t="s">
        <v>60</v>
      </c>
      <c r="D326" s="13"/>
      <c r="E326" s="53">
        <v>38</v>
      </c>
      <c r="F326" s="58" t="s">
        <v>290</v>
      </c>
      <c r="G326" s="70"/>
      <c r="H326" s="58" t="e">
        <f>E326*F326</f>
        <v>#VALUE!</v>
      </c>
      <c r="I326" s="63"/>
    </row>
    <row r="327" spans="1:9" x14ac:dyDescent="0.25">
      <c r="A327" s="34"/>
      <c r="B327" s="11" t="s">
        <v>92</v>
      </c>
      <c r="C327" s="12" t="s">
        <v>8</v>
      </c>
      <c r="D327" s="13">
        <f>16/1000</f>
        <v>1.6E-2</v>
      </c>
      <c r="E327" s="50">
        <v>0.61</v>
      </c>
      <c r="F327" s="95" t="s">
        <v>291</v>
      </c>
      <c r="G327" s="65" t="e">
        <f t="shared" ref="G327" si="69">E327*F327</f>
        <v>#VALUE!</v>
      </c>
      <c r="H327" s="63"/>
      <c r="I327" s="63"/>
    </row>
    <row r="328" spans="1:9" x14ac:dyDescent="0.25">
      <c r="A328" s="34" t="s">
        <v>274</v>
      </c>
      <c r="B328" s="52" t="s">
        <v>90</v>
      </c>
      <c r="C328" s="58" t="s">
        <v>60</v>
      </c>
      <c r="D328" s="13"/>
      <c r="E328" s="53">
        <v>38</v>
      </c>
      <c r="F328" s="58" t="s">
        <v>290</v>
      </c>
      <c r="G328" s="70"/>
      <c r="H328" s="58" t="e">
        <f>E328*F328</f>
        <v>#VALUE!</v>
      </c>
      <c r="I328" s="63"/>
    </row>
    <row r="329" spans="1:9" x14ac:dyDescent="0.25">
      <c r="A329" s="34"/>
      <c r="B329" s="11" t="s">
        <v>89</v>
      </c>
      <c r="C329" s="12" t="s">
        <v>88</v>
      </c>
      <c r="D329" s="13">
        <v>3</v>
      </c>
      <c r="E329" s="50">
        <v>114</v>
      </c>
      <c r="F329" s="95" t="s">
        <v>291</v>
      </c>
      <c r="G329" s="65" t="e">
        <f t="shared" ref="G329" si="70">E329*F329</f>
        <v>#VALUE!</v>
      </c>
      <c r="H329" s="63"/>
      <c r="I329" s="63"/>
    </row>
    <row r="330" spans="1:9" x14ac:dyDescent="0.25">
      <c r="A330" s="56" t="s">
        <v>102</v>
      </c>
      <c r="B330" s="82" t="s">
        <v>254</v>
      </c>
      <c r="C330" s="82"/>
      <c r="D330" s="82"/>
      <c r="E330" s="69"/>
      <c r="F330" s="67"/>
      <c r="G330" s="69"/>
      <c r="H330" s="67"/>
      <c r="I330" s="69"/>
    </row>
    <row r="331" spans="1:9" x14ac:dyDescent="0.25">
      <c r="A331" s="78" t="s">
        <v>101</v>
      </c>
      <c r="B331" s="79" t="s">
        <v>253</v>
      </c>
      <c r="C331" s="58" t="s">
        <v>60</v>
      </c>
      <c r="D331" s="13"/>
      <c r="E331" s="53">
        <v>9</v>
      </c>
      <c r="F331" s="58" t="s">
        <v>290</v>
      </c>
      <c r="G331" s="70"/>
      <c r="H331" s="58" t="e">
        <f>E331*F331</f>
        <v>#VALUE!</v>
      </c>
      <c r="I331" s="64"/>
    </row>
    <row r="332" spans="1:9" x14ac:dyDescent="0.25">
      <c r="A332" s="78"/>
      <c r="B332" s="79"/>
      <c r="C332" s="58" t="s">
        <v>15</v>
      </c>
      <c r="D332" s="13"/>
      <c r="E332" s="53">
        <v>2.58</v>
      </c>
      <c r="F332" s="64"/>
      <c r="G332" s="64"/>
      <c r="H332" s="64"/>
      <c r="I332" s="64"/>
    </row>
    <row r="333" spans="1:9" ht="28.5" x14ac:dyDescent="0.25">
      <c r="A333" s="34" t="s">
        <v>100</v>
      </c>
      <c r="B333" s="52" t="s">
        <v>93</v>
      </c>
      <c r="C333" s="58" t="s">
        <v>60</v>
      </c>
      <c r="D333" s="13"/>
      <c r="E333" s="53">
        <v>9</v>
      </c>
      <c r="F333" s="58" t="s">
        <v>290</v>
      </c>
      <c r="G333" s="70"/>
      <c r="H333" s="58" t="e">
        <f>E333*F333</f>
        <v>#VALUE!</v>
      </c>
      <c r="I333" s="64"/>
    </row>
    <row r="334" spans="1:9" x14ac:dyDescent="0.25">
      <c r="A334" s="34"/>
      <c r="B334" s="11" t="s">
        <v>92</v>
      </c>
      <c r="C334" s="12" t="s">
        <v>8</v>
      </c>
      <c r="D334" s="13">
        <f>16/1000</f>
        <v>1.6E-2</v>
      </c>
      <c r="E334" s="50">
        <v>0.14000000000000001</v>
      </c>
      <c r="F334" s="95" t="s">
        <v>291</v>
      </c>
      <c r="G334" s="65" t="e">
        <f t="shared" ref="G334" si="71">E334*F334</f>
        <v>#VALUE!</v>
      </c>
      <c r="H334" s="63"/>
      <c r="I334" s="63"/>
    </row>
    <row r="335" spans="1:9" x14ac:dyDescent="0.25">
      <c r="A335" s="34" t="s">
        <v>99</v>
      </c>
      <c r="B335" s="52" t="s">
        <v>90</v>
      </c>
      <c r="C335" s="58" t="s">
        <v>60</v>
      </c>
      <c r="D335" s="13"/>
      <c r="E335" s="53">
        <v>9</v>
      </c>
      <c r="F335" s="58" t="s">
        <v>290</v>
      </c>
      <c r="G335" s="70"/>
      <c r="H335" s="58" t="e">
        <f>E335*F335</f>
        <v>#VALUE!</v>
      </c>
      <c r="I335" s="64"/>
    </row>
    <row r="336" spans="1:9" x14ac:dyDescent="0.25">
      <c r="A336" s="34"/>
      <c r="B336" s="11" t="s">
        <v>89</v>
      </c>
      <c r="C336" s="12" t="s">
        <v>88</v>
      </c>
      <c r="D336" s="13">
        <v>3</v>
      </c>
      <c r="E336" s="50">
        <v>27</v>
      </c>
      <c r="F336" s="95" t="s">
        <v>291</v>
      </c>
      <c r="G336" s="65" t="e">
        <f t="shared" ref="G336" si="72">E336*F336</f>
        <v>#VALUE!</v>
      </c>
      <c r="H336" s="63"/>
      <c r="I336" s="63"/>
    </row>
    <row r="337" spans="1:9" x14ac:dyDescent="0.25">
      <c r="A337" s="34" t="s">
        <v>98</v>
      </c>
      <c r="B337" s="70" t="s">
        <v>257</v>
      </c>
      <c r="C337" s="58" t="s">
        <v>15</v>
      </c>
      <c r="D337" s="13"/>
      <c r="E337" s="53">
        <f>1435*0.22</f>
        <v>315.7</v>
      </c>
      <c r="F337" s="58" t="s">
        <v>290</v>
      </c>
      <c r="G337" s="70"/>
      <c r="H337" s="58" t="e">
        <f>E337*F337</f>
        <v>#VALUE!</v>
      </c>
      <c r="I337" s="64"/>
    </row>
    <row r="338" spans="1:9" x14ac:dyDescent="0.25">
      <c r="A338" s="34"/>
      <c r="B338" s="11" t="s">
        <v>55</v>
      </c>
      <c r="C338" s="46" t="s">
        <v>15</v>
      </c>
      <c r="D338" s="13">
        <v>1.0149999999999999</v>
      </c>
      <c r="E338" s="50">
        <v>320.44</v>
      </c>
      <c r="F338" s="95" t="s">
        <v>291</v>
      </c>
      <c r="G338" s="65" t="e">
        <f t="shared" ref="G338:G348" si="73">E338*F338</f>
        <v>#VALUE!</v>
      </c>
      <c r="H338" s="63"/>
      <c r="I338" s="63"/>
    </row>
    <row r="339" spans="1:9" x14ac:dyDescent="0.25">
      <c r="A339" s="34"/>
      <c r="B339" s="11" t="s">
        <v>54</v>
      </c>
      <c r="C339" s="12" t="s">
        <v>8</v>
      </c>
      <c r="D339" s="13">
        <v>1.0549999999999999</v>
      </c>
      <c r="E339" s="50">
        <v>0</v>
      </c>
      <c r="F339" s="95" t="s">
        <v>291</v>
      </c>
      <c r="G339" s="65" t="e">
        <f t="shared" si="73"/>
        <v>#VALUE!</v>
      </c>
      <c r="H339" s="63"/>
      <c r="I339" s="63"/>
    </row>
    <row r="340" spans="1:9" x14ac:dyDescent="0.25">
      <c r="A340" s="34"/>
      <c r="B340" s="11" t="s">
        <v>36</v>
      </c>
      <c r="C340" s="12" t="s">
        <v>8</v>
      </c>
      <c r="D340" s="13">
        <v>1.0549999999999999</v>
      </c>
      <c r="E340" s="50">
        <v>32.96</v>
      </c>
      <c r="F340" s="95" t="s">
        <v>291</v>
      </c>
      <c r="G340" s="65" t="e">
        <f t="shared" si="73"/>
        <v>#VALUE!</v>
      </c>
      <c r="H340" s="63"/>
      <c r="I340" s="63"/>
    </row>
    <row r="341" spans="1:9" x14ac:dyDescent="0.25">
      <c r="A341" s="34"/>
      <c r="B341" s="11" t="s">
        <v>37</v>
      </c>
      <c r="C341" s="12" t="s">
        <v>8</v>
      </c>
      <c r="D341" s="13">
        <v>1.0549999999999999</v>
      </c>
      <c r="E341" s="50">
        <v>1</v>
      </c>
      <c r="F341" s="95" t="s">
        <v>291</v>
      </c>
      <c r="G341" s="65" t="e">
        <f t="shared" si="73"/>
        <v>#VALUE!</v>
      </c>
      <c r="H341" s="63"/>
      <c r="I341" s="63"/>
    </row>
    <row r="342" spans="1:9" x14ac:dyDescent="0.25">
      <c r="A342" s="34"/>
      <c r="B342" s="11" t="s">
        <v>39</v>
      </c>
      <c r="C342" s="12" t="s">
        <v>8</v>
      </c>
      <c r="D342" s="13">
        <v>1.0549999999999999</v>
      </c>
      <c r="E342" s="50">
        <v>0.6</v>
      </c>
      <c r="F342" s="95" t="s">
        <v>291</v>
      </c>
      <c r="G342" s="65" t="e">
        <f t="shared" si="73"/>
        <v>#VALUE!</v>
      </c>
      <c r="H342" s="63"/>
      <c r="I342" s="63"/>
    </row>
    <row r="343" spans="1:9" x14ac:dyDescent="0.25">
      <c r="A343" s="34"/>
      <c r="B343" s="11" t="s">
        <v>42</v>
      </c>
      <c r="C343" s="12" t="s">
        <v>8</v>
      </c>
      <c r="D343" s="13">
        <v>1.0549999999999999</v>
      </c>
      <c r="E343" s="50">
        <v>1.18</v>
      </c>
      <c r="F343" s="95" t="s">
        <v>291</v>
      </c>
      <c r="G343" s="65" t="e">
        <f t="shared" si="73"/>
        <v>#VALUE!</v>
      </c>
      <c r="H343" s="63"/>
      <c r="I343" s="63"/>
    </row>
    <row r="344" spans="1:9" x14ac:dyDescent="0.25">
      <c r="A344" s="34"/>
      <c r="B344" s="11" t="s">
        <v>41</v>
      </c>
      <c r="C344" s="12" t="s">
        <v>8</v>
      </c>
      <c r="D344" s="13">
        <v>1.0549999999999999</v>
      </c>
      <c r="E344" s="50">
        <v>5</v>
      </c>
      <c r="F344" s="95" t="s">
        <v>291</v>
      </c>
      <c r="G344" s="65" t="e">
        <f t="shared" si="73"/>
        <v>#VALUE!</v>
      </c>
      <c r="H344" s="63"/>
      <c r="I344" s="63"/>
    </row>
    <row r="345" spans="1:9" x14ac:dyDescent="0.25">
      <c r="A345" s="34"/>
      <c r="B345" s="11" t="s">
        <v>82</v>
      </c>
      <c r="C345" s="12" t="s">
        <v>8</v>
      </c>
      <c r="D345" s="13">
        <v>1.0549999999999999</v>
      </c>
      <c r="E345" s="50">
        <v>4</v>
      </c>
      <c r="F345" s="95" t="s">
        <v>291</v>
      </c>
      <c r="G345" s="65" t="e">
        <f t="shared" si="73"/>
        <v>#VALUE!</v>
      </c>
      <c r="H345" s="63"/>
      <c r="I345" s="63"/>
    </row>
    <row r="346" spans="1:9" x14ac:dyDescent="0.25">
      <c r="A346" s="34"/>
      <c r="B346" s="11" t="s">
        <v>81</v>
      </c>
      <c r="C346" s="12" t="s">
        <v>8</v>
      </c>
      <c r="D346" s="13">
        <v>1.0549999999999999</v>
      </c>
      <c r="E346" s="50">
        <v>0</v>
      </c>
      <c r="F346" s="95" t="s">
        <v>291</v>
      </c>
      <c r="G346" s="65" t="e">
        <f t="shared" si="73"/>
        <v>#VALUE!</v>
      </c>
      <c r="H346" s="63"/>
      <c r="I346" s="63"/>
    </row>
    <row r="347" spans="1:9" x14ac:dyDescent="0.25">
      <c r="A347" s="34"/>
      <c r="B347" s="11" t="s">
        <v>80</v>
      </c>
      <c r="C347" s="12" t="s">
        <v>8</v>
      </c>
      <c r="D347" s="13">
        <v>1.0549999999999999</v>
      </c>
      <c r="E347" s="50">
        <v>0</v>
      </c>
      <c r="F347" s="95" t="s">
        <v>291</v>
      </c>
      <c r="G347" s="65" t="e">
        <f t="shared" si="73"/>
        <v>#VALUE!</v>
      </c>
      <c r="H347" s="63"/>
      <c r="I347" s="63"/>
    </row>
    <row r="348" spans="1:9" x14ac:dyDescent="0.25">
      <c r="A348" s="34"/>
      <c r="B348" s="11" t="s">
        <v>79</v>
      </c>
      <c r="C348" s="12" t="s">
        <v>8</v>
      </c>
      <c r="D348" s="13">
        <v>1.0549999999999999</v>
      </c>
      <c r="E348" s="50">
        <v>0</v>
      </c>
      <c r="F348" s="95" t="s">
        <v>291</v>
      </c>
      <c r="G348" s="65" t="e">
        <f t="shared" si="73"/>
        <v>#VALUE!</v>
      </c>
      <c r="H348" s="63"/>
      <c r="I348" s="63"/>
    </row>
    <row r="349" spans="1:9" x14ac:dyDescent="0.25">
      <c r="A349" s="34" t="s">
        <v>275</v>
      </c>
      <c r="B349" s="70" t="s">
        <v>255</v>
      </c>
      <c r="C349" s="58" t="s">
        <v>15</v>
      </c>
      <c r="D349" s="13"/>
      <c r="E349" s="88">
        <f>0.8*0.45*10+0.4*0.2*3.4+0.6*0.3*5+0.6*0.3*28.33+0.6*0.3*63</f>
        <v>21.211399999999998</v>
      </c>
      <c r="F349" s="58" t="s">
        <v>290</v>
      </c>
      <c r="G349" s="70"/>
      <c r="H349" s="58" t="e">
        <f>E349*F349</f>
        <v>#VALUE!</v>
      </c>
      <c r="I349" s="63"/>
    </row>
    <row r="350" spans="1:9" x14ac:dyDescent="0.25">
      <c r="A350" s="34"/>
      <c r="B350" s="11" t="s">
        <v>55</v>
      </c>
      <c r="C350" s="46" t="s">
        <v>15</v>
      </c>
      <c r="D350" s="13">
        <v>1.0149999999999999</v>
      </c>
      <c r="E350" s="47">
        <f>E349*D350</f>
        <v>21.529570999999997</v>
      </c>
      <c r="F350" s="95" t="s">
        <v>291</v>
      </c>
      <c r="G350" s="65" t="e">
        <f t="shared" ref="G350:G356" si="74">E350*F350</f>
        <v>#VALUE!</v>
      </c>
      <c r="H350" s="63"/>
      <c r="I350" s="63"/>
    </row>
    <row r="351" spans="1:9" x14ac:dyDescent="0.25">
      <c r="A351" s="34"/>
      <c r="B351" s="11" t="s">
        <v>36</v>
      </c>
      <c r="C351" s="12" t="s">
        <v>8</v>
      </c>
      <c r="D351" s="13">
        <v>1.0549999999999999</v>
      </c>
      <c r="E351" s="47" t="e">
        <f>0.025*E349/#REF!</f>
        <v>#REF!</v>
      </c>
      <c r="F351" s="95" t="s">
        <v>291</v>
      </c>
      <c r="G351" s="65" t="e">
        <f t="shared" si="74"/>
        <v>#REF!</v>
      </c>
      <c r="H351" s="63"/>
      <c r="I351" s="63"/>
    </row>
    <row r="352" spans="1:9" x14ac:dyDescent="0.25">
      <c r="A352" s="34"/>
      <c r="B352" s="11" t="s">
        <v>37</v>
      </c>
      <c r="C352" s="12" t="s">
        <v>8</v>
      </c>
      <c r="D352" s="13">
        <v>1.0549999999999999</v>
      </c>
      <c r="E352" s="47">
        <f>0.01*21.211/0.24</f>
        <v>0.88379166666666664</v>
      </c>
      <c r="F352" s="95" t="s">
        <v>291</v>
      </c>
      <c r="G352" s="65" t="e">
        <f t="shared" si="74"/>
        <v>#VALUE!</v>
      </c>
      <c r="H352" s="63"/>
      <c r="I352" s="63"/>
    </row>
    <row r="353" spans="1:9" x14ac:dyDescent="0.25">
      <c r="A353" s="34"/>
      <c r="B353" s="11" t="s">
        <v>39</v>
      </c>
      <c r="C353" s="12" t="s">
        <v>8</v>
      </c>
      <c r="D353" s="13">
        <v>1.0549999999999999</v>
      </c>
      <c r="E353" s="47">
        <f>0.01*21.211/0.24</f>
        <v>0.88379166666666664</v>
      </c>
      <c r="F353" s="95" t="s">
        <v>291</v>
      </c>
      <c r="G353" s="65" t="e">
        <f t="shared" si="74"/>
        <v>#VALUE!</v>
      </c>
      <c r="H353" s="63"/>
      <c r="I353" s="63"/>
    </row>
    <row r="354" spans="1:9" x14ac:dyDescent="0.25">
      <c r="A354" s="34"/>
      <c r="B354" s="11" t="s">
        <v>42</v>
      </c>
      <c r="C354" s="12" t="s">
        <v>8</v>
      </c>
      <c r="D354" s="13">
        <v>1.0549999999999999</v>
      </c>
      <c r="E354" s="47">
        <f>0.001*21.211/0.24</f>
        <v>8.8379166666666675E-2</v>
      </c>
      <c r="F354" s="95" t="s">
        <v>291</v>
      </c>
      <c r="G354" s="65" t="e">
        <f t="shared" si="74"/>
        <v>#VALUE!</v>
      </c>
      <c r="H354" s="63"/>
      <c r="I354" s="63"/>
    </row>
    <row r="355" spans="1:9" x14ac:dyDescent="0.25">
      <c r="A355" s="34"/>
      <c r="B355" s="11" t="s">
        <v>41</v>
      </c>
      <c r="C355" s="12" t="s">
        <v>8</v>
      </c>
      <c r="D355" s="13">
        <v>1.0549999999999999</v>
      </c>
      <c r="E355" s="47">
        <v>8.7999999999999995E-2</v>
      </c>
      <c r="F355" s="95" t="s">
        <v>291</v>
      </c>
      <c r="G355" s="65" t="e">
        <f t="shared" si="74"/>
        <v>#VALUE!</v>
      </c>
      <c r="H355" s="63"/>
      <c r="I355" s="63"/>
    </row>
    <row r="356" spans="1:9" x14ac:dyDescent="0.25">
      <c r="A356" s="34"/>
      <c r="B356" s="11" t="s">
        <v>82</v>
      </c>
      <c r="C356" s="12" t="s">
        <v>8</v>
      </c>
      <c r="D356" s="13">
        <v>1.0549999999999999</v>
      </c>
      <c r="E356" s="47">
        <v>8.7999999999999995E-2</v>
      </c>
      <c r="F356" s="95" t="s">
        <v>291</v>
      </c>
      <c r="G356" s="65" t="e">
        <f t="shared" si="74"/>
        <v>#VALUE!</v>
      </c>
      <c r="H356" s="63"/>
      <c r="I356" s="63"/>
    </row>
    <row r="357" spans="1:9" x14ac:dyDescent="0.25">
      <c r="A357" s="56" t="s">
        <v>96</v>
      </c>
      <c r="B357" s="82" t="s">
        <v>258</v>
      </c>
      <c r="C357" s="82"/>
      <c r="D357" s="82"/>
      <c r="E357" s="89"/>
      <c r="F357" s="67"/>
      <c r="G357" s="69"/>
      <c r="H357" s="67"/>
      <c r="I357" s="89"/>
    </row>
    <row r="358" spans="1:9" x14ac:dyDescent="0.25">
      <c r="A358" s="78" t="s">
        <v>95</v>
      </c>
      <c r="B358" s="79" t="s">
        <v>259</v>
      </c>
      <c r="C358" s="58" t="s">
        <v>60</v>
      </c>
      <c r="D358" s="13"/>
      <c r="E358" s="53">
        <v>10</v>
      </c>
      <c r="F358" s="58" t="s">
        <v>290</v>
      </c>
      <c r="G358" s="70"/>
      <c r="H358" s="58" t="e">
        <f>E358*F358</f>
        <v>#VALUE!</v>
      </c>
      <c r="I358" s="64"/>
    </row>
    <row r="359" spans="1:9" x14ac:dyDescent="0.25">
      <c r="A359" s="78"/>
      <c r="B359" s="79"/>
      <c r="C359" s="58" t="s">
        <v>15</v>
      </c>
      <c r="D359" s="13"/>
      <c r="E359" s="53">
        <v>0.67</v>
      </c>
      <c r="F359" s="64"/>
      <c r="G359" s="64"/>
      <c r="H359" s="64"/>
      <c r="I359" s="64"/>
    </row>
    <row r="360" spans="1:9" ht="28.5" x14ac:dyDescent="0.25">
      <c r="A360" s="34" t="s">
        <v>94</v>
      </c>
      <c r="B360" s="52" t="s">
        <v>107</v>
      </c>
      <c r="C360" s="58" t="s">
        <v>60</v>
      </c>
      <c r="D360" s="13"/>
      <c r="E360" s="53">
        <v>10</v>
      </c>
      <c r="F360" s="58" t="s">
        <v>290</v>
      </c>
      <c r="G360" s="70"/>
      <c r="H360" s="58" t="e">
        <f>E360*F360</f>
        <v>#VALUE!</v>
      </c>
      <c r="I360" s="64"/>
    </row>
    <row r="361" spans="1:9" x14ac:dyDescent="0.25">
      <c r="A361" s="34"/>
      <c r="B361" s="11" t="s">
        <v>92</v>
      </c>
      <c r="C361" s="12" t="s">
        <v>8</v>
      </c>
      <c r="D361" s="13">
        <f>16/1000</f>
        <v>1.6E-2</v>
      </c>
      <c r="E361" s="50">
        <v>0.16</v>
      </c>
      <c r="F361" s="95" t="s">
        <v>291</v>
      </c>
      <c r="G361" s="65" t="e">
        <f t="shared" ref="G361" si="75">E361*F361</f>
        <v>#VALUE!</v>
      </c>
      <c r="H361" s="63"/>
      <c r="I361" s="63"/>
    </row>
    <row r="362" spans="1:9" x14ac:dyDescent="0.25">
      <c r="A362" s="34" t="s">
        <v>91</v>
      </c>
      <c r="B362" s="52" t="s">
        <v>90</v>
      </c>
      <c r="C362" s="58" t="s">
        <v>60</v>
      </c>
      <c r="D362" s="13"/>
      <c r="E362" s="53">
        <v>10</v>
      </c>
      <c r="F362" s="58" t="s">
        <v>290</v>
      </c>
      <c r="G362" s="70"/>
      <c r="H362" s="58" t="e">
        <f>E362*F362</f>
        <v>#VALUE!</v>
      </c>
      <c r="I362" s="64"/>
    </row>
    <row r="363" spans="1:9" x14ac:dyDescent="0.25">
      <c r="A363" s="34"/>
      <c r="B363" s="11" t="s">
        <v>89</v>
      </c>
      <c r="C363" s="12" t="s">
        <v>88</v>
      </c>
      <c r="D363" s="13">
        <v>3</v>
      </c>
      <c r="E363" s="50">
        <v>30</v>
      </c>
      <c r="F363" s="95" t="s">
        <v>291</v>
      </c>
      <c r="G363" s="65" t="e">
        <f t="shared" ref="G363" si="76">E363*F363</f>
        <v>#VALUE!</v>
      </c>
      <c r="H363" s="63"/>
      <c r="I363" s="63"/>
    </row>
    <row r="364" spans="1:9" x14ac:dyDescent="0.25">
      <c r="A364" s="35" t="s">
        <v>87</v>
      </c>
      <c r="B364" s="70" t="s">
        <v>86</v>
      </c>
      <c r="C364" s="58" t="s">
        <v>15</v>
      </c>
      <c r="D364" s="13"/>
      <c r="E364" s="53">
        <v>1.38</v>
      </c>
      <c r="F364" s="58" t="s">
        <v>290</v>
      </c>
      <c r="G364" s="70"/>
      <c r="H364" s="58" t="e">
        <f>E364*F364</f>
        <v>#VALUE!</v>
      </c>
      <c r="I364" s="64"/>
    </row>
    <row r="365" spans="1:9" x14ac:dyDescent="0.25">
      <c r="A365" s="34"/>
      <c r="B365" s="51" t="s">
        <v>85</v>
      </c>
      <c r="C365" s="12" t="s">
        <v>15</v>
      </c>
      <c r="D365" s="13">
        <v>1.1000000000000001</v>
      </c>
      <c r="E365" s="50">
        <v>1.52</v>
      </c>
      <c r="F365" s="95" t="s">
        <v>291</v>
      </c>
      <c r="G365" s="65" t="e">
        <f t="shared" ref="G365" si="77">E365*F365</f>
        <v>#VALUE!</v>
      </c>
      <c r="H365" s="63"/>
      <c r="I365" s="63"/>
    </row>
    <row r="366" spans="1:9" x14ac:dyDescent="0.25">
      <c r="A366" s="35" t="s">
        <v>84</v>
      </c>
      <c r="B366" s="52" t="s">
        <v>260</v>
      </c>
      <c r="C366" s="77" t="s">
        <v>15</v>
      </c>
      <c r="D366" s="13"/>
      <c r="E366" s="86">
        <v>68.099999999999994</v>
      </c>
      <c r="F366" s="58" t="s">
        <v>290</v>
      </c>
      <c r="G366" s="70"/>
      <c r="H366" s="58" t="e">
        <f>E366*F366</f>
        <v>#VALUE!</v>
      </c>
      <c r="I366" s="87"/>
    </row>
    <row r="367" spans="1:9" x14ac:dyDescent="0.25">
      <c r="A367" s="34"/>
      <c r="B367" s="11" t="s">
        <v>55</v>
      </c>
      <c r="C367" s="46" t="s">
        <v>15</v>
      </c>
      <c r="D367" s="13">
        <v>1.0149999999999999</v>
      </c>
      <c r="E367" s="50">
        <f>E366*D367</f>
        <v>69.121499999999983</v>
      </c>
      <c r="F367" s="95" t="s">
        <v>291</v>
      </c>
      <c r="G367" s="65" t="e">
        <f t="shared" ref="G367:G379" si="78">E367*F367</f>
        <v>#VALUE!</v>
      </c>
      <c r="H367" s="63"/>
      <c r="I367" s="63"/>
    </row>
    <row r="368" spans="1:9" x14ac:dyDescent="0.25">
      <c r="A368" s="35"/>
      <c r="B368" s="11" t="s">
        <v>54</v>
      </c>
      <c r="C368" s="12" t="s">
        <v>8</v>
      </c>
      <c r="D368" s="13">
        <v>1.0549999999999999</v>
      </c>
      <c r="E368" s="50">
        <v>2.2559999999999998</v>
      </c>
      <c r="F368" s="95" t="s">
        <v>291</v>
      </c>
      <c r="G368" s="65" t="e">
        <f t="shared" si="78"/>
        <v>#VALUE!</v>
      </c>
      <c r="H368" s="63"/>
      <c r="I368" s="63"/>
    </row>
    <row r="369" spans="1:9" x14ac:dyDescent="0.25">
      <c r="A369" s="35"/>
      <c r="B369" s="11" t="s">
        <v>43</v>
      </c>
      <c r="C369" s="12" t="s">
        <v>8</v>
      </c>
      <c r="D369" s="13">
        <v>1.0549999999999999</v>
      </c>
      <c r="E369" s="50">
        <v>1.78</v>
      </c>
      <c r="F369" s="95" t="s">
        <v>291</v>
      </c>
      <c r="G369" s="65" t="e">
        <f t="shared" si="78"/>
        <v>#VALUE!</v>
      </c>
      <c r="H369" s="63"/>
      <c r="I369" s="63"/>
    </row>
    <row r="370" spans="1:9" x14ac:dyDescent="0.25">
      <c r="A370" s="35"/>
      <c r="B370" s="11" t="s">
        <v>35</v>
      </c>
      <c r="C370" s="12" t="s">
        <v>8</v>
      </c>
      <c r="D370" s="13">
        <v>1.0549999999999999</v>
      </c>
      <c r="E370" s="50">
        <v>7.88</v>
      </c>
      <c r="F370" s="95" t="s">
        <v>291</v>
      </c>
      <c r="G370" s="65" t="e">
        <f t="shared" si="78"/>
        <v>#VALUE!</v>
      </c>
      <c r="H370" s="63"/>
      <c r="I370" s="63"/>
    </row>
    <row r="371" spans="1:9" x14ac:dyDescent="0.25">
      <c r="A371" s="34"/>
      <c r="B371" s="11" t="s">
        <v>36</v>
      </c>
      <c r="C371" s="12" t="s">
        <v>8</v>
      </c>
      <c r="D371" s="13">
        <v>1.0549999999999999</v>
      </c>
      <c r="E371" s="50">
        <v>0.69</v>
      </c>
      <c r="F371" s="95" t="s">
        <v>291</v>
      </c>
      <c r="G371" s="65" t="e">
        <f t="shared" si="78"/>
        <v>#VALUE!</v>
      </c>
      <c r="H371" s="63"/>
      <c r="I371" s="63"/>
    </row>
    <row r="372" spans="1:9" x14ac:dyDescent="0.25">
      <c r="A372" s="34"/>
      <c r="B372" s="11" t="s">
        <v>37</v>
      </c>
      <c r="C372" s="12" t="s">
        <v>8</v>
      </c>
      <c r="D372" s="13">
        <v>1.0549999999999999</v>
      </c>
      <c r="E372" s="50">
        <v>0</v>
      </c>
      <c r="F372" s="95" t="s">
        <v>291</v>
      </c>
      <c r="G372" s="65" t="e">
        <f t="shared" si="78"/>
        <v>#VALUE!</v>
      </c>
      <c r="H372" s="63"/>
      <c r="I372" s="63"/>
    </row>
    <row r="373" spans="1:9" x14ac:dyDescent="0.25">
      <c r="A373" s="35"/>
      <c r="B373" s="11" t="s">
        <v>38</v>
      </c>
      <c r="C373" s="12" t="s">
        <v>8</v>
      </c>
      <c r="D373" s="13">
        <v>1.0549999999999999</v>
      </c>
      <c r="E373" s="50">
        <v>3.06</v>
      </c>
      <c r="F373" s="95" t="s">
        <v>291</v>
      </c>
      <c r="G373" s="65" t="e">
        <f t="shared" si="78"/>
        <v>#VALUE!</v>
      </c>
      <c r="H373" s="63"/>
      <c r="I373" s="63"/>
    </row>
    <row r="374" spans="1:9" x14ac:dyDescent="0.25">
      <c r="A374" s="34"/>
      <c r="B374" s="11" t="s">
        <v>39</v>
      </c>
      <c r="C374" s="12" t="s">
        <v>8</v>
      </c>
      <c r="D374" s="13">
        <v>1.0549999999999999</v>
      </c>
      <c r="E374" s="50">
        <v>5</v>
      </c>
      <c r="F374" s="95" t="s">
        <v>291</v>
      </c>
      <c r="G374" s="65" t="e">
        <f t="shared" si="78"/>
        <v>#VALUE!</v>
      </c>
      <c r="H374" s="63"/>
      <c r="I374" s="63"/>
    </row>
    <row r="375" spans="1:9" x14ac:dyDescent="0.25">
      <c r="A375" s="34"/>
      <c r="B375" s="11" t="s">
        <v>41</v>
      </c>
      <c r="C375" s="12" t="s">
        <v>8</v>
      </c>
      <c r="D375" s="13">
        <v>1.0549999999999999</v>
      </c>
      <c r="E375" s="50">
        <v>4</v>
      </c>
      <c r="F375" s="95" t="s">
        <v>291</v>
      </c>
      <c r="G375" s="65" t="e">
        <f t="shared" si="78"/>
        <v>#VALUE!</v>
      </c>
      <c r="H375" s="63"/>
      <c r="I375" s="63"/>
    </row>
    <row r="376" spans="1:9" x14ac:dyDescent="0.25">
      <c r="A376" s="34"/>
      <c r="B376" s="11" t="s">
        <v>82</v>
      </c>
      <c r="C376" s="12" t="s">
        <v>8</v>
      </c>
      <c r="D376" s="13">
        <v>1.0549999999999999</v>
      </c>
      <c r="E376" s="50">
        <v>3</v>
      </c>
      <c r="F376" s="95" t="s">
        <v>291</v>
      </c>
      <c r="G376" s="65" t="e">
        <f t="shared" si="78"/>
        <v>#VALUE!</v>
      </c>
      <c r="H376" s="63"/>
      <c r="I376" s="63"/>
    </row>
    <row r="377" spans="1:9" x14ac:dyDescent="0.25">
      <c r="A377" s="34"/>
      <c r="B377" s="11" t="s">
        <v>75</v>
      </c>
      <c r="C377" s="12" t="s">
        <v>8</v>
      </c>
      <c r="D377" s="13">
        <v>1.0549999999999999</v>
      </c>
      <c r="E377" s="50">
        <v>0</v>
      </c>
      <c r="F377" s="95" t="s">
        <v>291</v>
      </c>
      <c r="G377" s="65" t="e">
        <f t="shared" si="78"/>
        <v>#VALUE!</v>
      </c>
      <c r="H377" s="63"/>
      <c r="I377" s="63"/>
    </row>
    <row r="378" spans="1:9" x14ac:dyDescent="0.25">
      <c r="A378" s="35"/>
      <c r="B378" s="11" t="s">
        <v>74</v>
      </c>
      <c r="C378" s="12" t="s">
        <v>8</v>
      </c>
      <c r="D378" s="13">
        <v>1.0549999999999999</v>
      </c>
      <c r="E378" s="50">
        <v>0</v>
      </c>
      <c r="F378" s="95" t="s">
        <v>291</v>
      </c>
      <c r="G378" s="65" t="e">
        <f t="shared" si="78"/>
        <v>#VALUE!</v>
      </c>
      <c r="H378" s="63"/>
      <c r="I378" s="63"/>
    </row>
    <row r="379" spans="1:9" x14ac:dyDescent="0.25">
      <c r="A379" s="34"/>
      <c r="B379" s="11" t="s">
        <v>103</v>
      </c>
      <c r="C379" s="12" t="s">
        <v>8</v>
      </c>
      <c r="D379" s="13">
        <v>1.0549999999999999</v>
      </c>
      <c r="E379" s="50">
        <v>0</v>
      </c>
      <c r="F379" s="95" t="s">
        <v>291</v>
      </c>
      <c r="G379" s="65" t="e">
        <f t="shared" si="78"/>
        <v>#VALUE!</v>
      </c>
      <c r="H379" s="63"/>
      <c r="I379" s="63"/>
    </row>
    <row r="380" spans="1:9" x14ac:dyDescent="0.25">
      <c r="A380" s="56" t="s">
        <v>83</v>
      </c>
      <c r="B380" s="82" t="s">
        <v>262</v>
      </c>
      <c r="C380" s="82"/>
      <c r="D380" s="82"/>
      <c r="E380" s="89"/>
      <c r="F380" s="67"/>
      <c r="G380" s="69"/>
      <c r="H380" s="67"/>
      <c r="I380" s="89"/>
    </row>
    <row r="381" spans="1:9" x14ac:dyDescent="0.25">
      <c r="A381" s="78" t="s">
        <v>78</v>
      </c>
      <c r="B381" s="79" t="s">
        <v>261</v>
      </c>
      <c r="C381" s="58" t="s">
        <v>60</v>
      </c>
      <c r="D381" s="13"/>
      <c r="E381" s="53">
        <v>9</v>
      </c>
      <c r="F381" s="58" t="s">
        <v>290</v>
      </c>
      <c r="G381" s="70"/>
      <c r="H381" s="58" t="e">
        <f>E381*F381</f>
        <v>#VALUE!</v>
      </c>
      <c r="I381" s="64"/>
    </row>
    <row r="382" spans="1:9" x14ac:dyDescent="0.25">
      <c r="A382" s="78"/>
      <c r="B382" s="79"/>
      <c r="C382" s="58" t="s">
        <v>15</v>
      </c>
      <c r="D382" s="13"/>
      <c r="E382" s="53">
        <v>2.58</v>
      </c>
      <c r="F382" s="64"/>
      <c r="G382" s="64"/>
      <c r="H382" s="64"/>
      <c r="I382" s="64"/>
    </row>
    <row r="383" spans="1:9" ht="28.5" x14ac:dyDescent="0.25">
      <c r="A383" s="34" t="s">
        <v>276</v>
      </c>
      <c r="B383" s="52" t="s">
        <v>93</v>
      </c>
      <c r="C383" s="58" t="s">
        <v>60</v>
      </c>
      <c r="D383" s="13"/>
      <c r="E383" s="53">
        <v>9</v>
      </c>
      <c r="F383" s="58" t="s">
        <v>290</v>
      </c>
      <c r="G383" s="70"/>
      <c r="H383" s="58" t="e">
        <f>E383*F383</f>
        <v>#VALUE!</v>
      </c>
      <c r="I383" s="64"/>
    </row>
    <row r="384" spans="1:9" x14ac:dyDescent="0.25">
      <c r="A384" s="34"/>
      <c r="B384" s="11" t="s">
        <v>92</v>
      </c>
      <c r="C384" s="12" t="s">
        <v>8</v>
      </c>
      <c r="D384" s="13">
        <f>16/1000</f>
        <v>1.6E-2</v>
      </c>
      <c r="E384" s="50">
        <v>0.14000000000000001</v>
      </c>
      <c r="F384" s="95" t="s">
        <v>291</v>
      </c>
      <c r="G384" s="65" t="e">
        <f t="shared" ref="G384" si="79">E384*F384</f>
        <v>#VALUE!</v>
      </c>
      <c r="H384" s="63"/>
      <c r="I384" s="63"/>
    </row>
    <row r="385" spans="1:9" x14ac:dyDescent="0.25">
      <c r="A385" s="34" t="s">
        <v>277</v>
      </c>
      <c r="B385" s="52" t="s">
        <v>90</v>
      </c>
      <c r="C385" s="58" t="s">
        <v>60</v>
      </c>
      <c r="D385" s="13"/>
      <c r="E385" s="53">
        <v>9</v>
      </c>
      <c r="F385" s="58" t="s">
        <v>290</v>
      </c>
      <c r="G385" s="70"/>
      <c r="H385" s="58" t="e">
        <f>E385*F385</f>
        <v>#VALUE!</v>
      </c>
      <c r="I385" s="64"/>
    </row>
    <row r="386" spans="1:9" x14ac:dyDescent="0.25">
      <c r="A386" s="34"/>
      <c r="B386" s="11" t="s">
        <v>89</v>
      </c>
      <c r="C386" s="12" t="s">
        <v>88</v>
      </c>
      <c r="D386" s="13">
        <v>3</v>
      </c>
      <c r="E386" s="50">
        <v>27</v>
      </c>
      <c r="F386" s="95" t="s">
        <v>291</v>
      </c>
      <c r="G386" s="65" t="e">
        <f t="shared" ref="G386" si="80">E386*F386</f>
        <v>#VALUE!</v>
      </c>
      <c r="H386" s="63"/>
      <c r="I386" s="63"/>
    </row>
    <row r="387" spans="1:9" x14ac:dyDescent="0.25">
      <c r="A387" s="34" t="s">
        <v>278</v>
      </c>
      <c r="B387" s="70" t="s">
        <v>263</v>
      </c>
      <c r="C387" s="58" t="s">
        <v>15</v>
      </c>
      <c r="D387" s="13"/>
      <c r="E387" s="53">
        <f>1230*0.2</f>
        <v>246</v>
      </c>
      <c r="F387" s="58" t="s">
        <v>290</v>
      </c>
      <c r="G387" s="70"/>
      <c r="H387" s="58" t="e">
        <f>E387*F387</f>
        <v>#VALUE!</v>
      </c>
      <c r="I387" s="64"/>
    </row>
    <row r="388" spans="1:9" x14ac:dyDescent="0.25">
      <c r="A388" s="34"/>
      <c r="B388" s="11" t="s">
        <v>55</v>
      </c>
      <c r="C388" s="46" t="s">
        <v>15</v>
      </c>
      <c r="D388" s="13">
        <v>1.0149999999999999</v>
      </c>
      <c r="E388" s="50">
        <f>E387*D388</f>
        <v>249.68999999999997</v>
      </c>
      <c r="F388" s="95" t="s">
        <v>291</v>
      </c>
      <c r="G388" s="65" t="e">
        <f t="shared" ref="G388:G399" si="81">E388*F388</f>
        <v>#VALUE!</v>
      </c>
      <c r="H388" s="63"/>
      <c r="I388" s="63"/>
    </row>
    <row r="389" spans="1:9" x14ac:dyDescent="0.25">
      <c r="A389" s="34"/>
      <c r="B389" s="11" t="s">
        <v>54</v>
      </c>
      <c r="C389" s="12" t="s">
        <v>8</v>
      </c>
      <c r="D389" s="13">
        <v>1.0549999999999999</v>
      </c>
      <c r="E389" s="50">
        <v>1.9</v>
      </c>
      <c r="F389" s="95" t="s">
        <v>291</v>
      </c>
      <c r="G389" s="65" t="e">
        <f t="shared" si="81"/>
        <v>#VALUE!</v>
      </c>
      <c r="H389" s="63"/>
      <c r="I389" s="63"/>
    </row>
    <row r="390" spans="1:9" x14ac:dyDescent="0.25">
      <c r="A390" s="34"/>
      <c r="B390" s="11" t="s">
        <v>36</v>
      </c>
      <c r="C390" s="12" t="s">
        <v>8</v>
      </c>
      <c r="D390" s="13">
        <v>1.0549999999999999</v>
      </c>
      <c r="E390" s="50">
        <v>31</v>
      </c>
      <c r="F390" s="95" t="s">
        <v>291</v>
      </c>
      <c r="G390" s="65" t="e">
        <f t="shared" si="81"/>
        <v>#VALUE!</v>
      </c>
      <c r="H390" s="63"/>
      <c r="I390" s="63"/>
    </row>
    <row r="391" spans="1:9" x14ac:dyDescent="0.25">
      <c r="A391" s="34"/>
      <c r="B391" s="11" t="s">
        <v>37</v>
      </c>
      <c r="C391" s="12" t="s">
        <v>8</v>
      </c>
      <c r="D391" s="13">
        <v>1.0549999999999999</v>
      </c>
      <c r="E391" s="50">
        <v>1.1000000000000001</v>
      </c>
      <c r="F391" s="95" t="s">
        <v>291</v>
      </c>
      <c r="G391" s="65" t="e">
        <f t="shared" si="81"/>
        <v>#VALUE!</v>
      </c>
      <c r="H391" s="63"/>
      <c r="I391" s="63"/>
    </row>
    <row r="392" spans="1:9" x14ac:dyDescent="0.25">
      <c r="A392" s="34"/>
      <c r="B392" s="11" t="s">
        <v>38</v>
      </c>
      <c r="C392" s="12" t="s">
        <v>8</v>
      </c>
      <c r="D392" s="13">
        <v>1.0549999999999999</v>
      </c>
      <c r="E392" s="50">
        <v>1.1100000000000001</v>
      </c>
      <c r="F392" s="95" t="s">
        <v>291</v>
      </c>
      <c r="G392" s="65" t="e">
        <f t="shared" si="81"/>
        <v>#VALUE!</v>
      </c>
      <c r="H392" s="63"/>
      <c r="I392" s="63"/>
    </row>
    <row r="393" spans="1:9" x14ac:dyDescent="0.25">
      <c r="A393" s="34"/>
      <c r="B393" s="11" t="s">
        <v>39</v>
      </c>
      <c r="C393" s="12" t="s">
        <v>8</v>
      </c>
      <c r="D393" s="13">
        <v>1.0549999999999999</v>
      </c>
      <c r="E393" s="50">
        <v>0.91</v>
      </c>
      <c r="F393" s="95" t="s">
        <v>291</v>
      </c>
      <c r="G393" s="65" t="e">
        <f t="shared" si="81"/>
        <v>#VALUE!</v>
      </c>
      <c r="H393" s="63"/>
      <c r="I393" s="63"/>
    </row>
    <row r="394" spans="1:9" x14ac:dyDescent="0.25">
      <c r="A394" s="34"/>
      <c r="B394" s="11" t="s">
        <v>41</v>
      </c>
      <c r="C394" s="12" t="s">
        <v>8</v>
      </c>
      <c r="D394" s="13">
        <v>1.0549999999999999</v>
      </c>
      <c r="E394" s="50">
        <v>0.5</v>
      </c>
      <c r="F394" s="95" t="s">
        <v>291</v>
      </c>
      <c r="G394" s="65" t="e">
        <f t="shared" si="81"/>
        <v>#VALUE!</v>
      </c>
      <c r="H394" s="63"/>
      <c r="I394" s="63"/>
    </row>
    <row r="395" spans="1:9" x14ac:dyDescent="0.25">
      <c r="A395" s="34"/>
      <c r="B395" s="11" t="s">
        <v>97</v>
      </c>
      <c r="C395" s="12" t="s">
        <v>8</v>
      </c>
      <c r="D395" s="13">
        <v>1.0549999999999999</v>
      </c>
      <c r="E395" s="50">
        <v>0.5</v>
      </c>
      <c r="F395" s="95" t="s">
        <v>291</v>
      </c>
      <c r="G395" s="65" t="e">
        <f t="shared" si="81"/>
        <v>#VALUE!</v>
      </c>
      <c r="H395" s="63"/>
      <c r="I395" s="63"/>
    </row>
    <row r="396" spans="1:9" x14ac:dyDescent="0.25">
      <c r="A396" s="34"/>
      <c r="B396" s="11" t="s">
        <v>82</v>
      </c>
      <c r="C396" s="12" t="s">
        <v>8</v>
      </c>
      <c r="D396" s="13">
        <v>1.0549999999999999</v>
      </c>
      <c r="E396" s="50">
        <v>0.56000000000000005</v>
      </c>
      <c r="F396" s="95" t="s">
        <v>291</v>
      </c>
      <c r="G396" s="65" t="e">
        <f t="shared" si="81"/>
        <v>#VALUE!</v>
      </c>
      <c r="H396" s="63"/>
      <c r="I396" s="63"/>
    </row>
    <row r="397" spans="1:9" x14ac:dyDescent="0.25">
      <c r="A397" s="34"/>
      <c r="B397" s="11" t="s">
        <v>81</v>
      </c>
      <c r="C397" s="12" t="s">
        <v>8</v>
      </c>
      <c r="D397" s="13">
        <v>1.0549999999999999</v>
      </c>
      <c r="E397" s="50">
        <v>0</v>
      </c>
      <c r="F397" s="95" t="s">
        <v>291</v>
      </c>
      <c r="G397" s="65" t="e">
        <f t="shared" si="81"/>
        <v>#VALUE!</v>
      </c>
      <c r="H397" s="63"/>
      <c r="I397" s="63"/>
    </row>
    <row r="398" spans="1:9" x14ac:dyDescent="0.25">
      <c r="A398" s="34"/>
      <c r="B398" s="11" t="s">
        <v>80</v>
      </c>
      <c r="C398" s="12" t="s">
        <v>8</v>
      </c>
      <c r="D398" s="13">
        <v>1.0549999999999999</v>
      </c>
      <c r="E398" s="50">
        <v>0</v>
      </c>
      <c r="F398" s="95" t="s">
        <v>291</v>
      </c>
      <c r="G398" s="65" t="e">
        <f t="shared" si="81"/>
        <v>#VALUE!</v>
      </c>
      <c r="H398" s="63"/>
      <c r="I398" s="63"/>
    </row>
    <row r="399" spans="1:9" x14ac:dyDescent="0.25">
      <c r="A399" s="34"/>
      <c r="B399" s="11" t="s">
        <v>79</v>
      </c>
      <c r="C399" s="12" t="s">
        <v>8</v>
      </c>
      <c r="D399" s="13">
        <v>1.0549999999999999</v>
      </c>
      <c r="E399" s="50">
        <v>0</v>
      </c>
      <c r="F399" s="95" t="s">
        <v>291</v>
      </c>
      <c r="G399" s="65" t="e">
        <f t="shared" si="81"/>
        <v>#VALUE!</v>
      </c>
      <c r="H399" s="63"/>
      <c r="I399" s="63"/>
    </row>
    <row r="400" spans="1:9" x14ac:dyDescent="0.25">
      <c r="A400" s="56" t="s">
        <v>77</v>
      </c>
      <c r="B400" s="82" t="s">
        <v>264</v>
      </c>
      <c r="C400" s="82"/>
      <c r="D400" s="82"/>
      <c r="E400" s="89"/>
      <c r="F400" s="67"/>
      <c r="G400" s="69"/>
      <c r="H400" s="67"/>
      <c r="I400" s="89"/>
    </row>
    <row r="401" spans="1:9" x14ac:dyDescent="0.25">
      <c r="A401" s="78" t="s">
        <v>76</v>
      </c>
      <c r="B401" s="79" t="s">
        <v>261</v>
      </c>
      <c r="C401" s="58" t="s">
        <v>60</v>
      </c>
      <c r="D401" s="13"/>
      <c r="E401" s="53">
        <v>10</v>
      </c>
      <c r="F401" s="58" t="s">
        <v>290</v>
      </c>
      <c r="G401" s="70"/>
      <c r="H401" s="58" t="e">
        <f>E401*F401</f>
        <v>#VALUE!</v>
      </c>
      <c r="I401" s="64"/>
    </row>
    <row r="402" spans="1:9" x14ac:dyDescent="0.25">
      <c r="A402" s="78"/>
      <c r="B402" s="79"/>
      <c r="C402" s="58" t="s">
        <v>15</v>
      </c>
      <c r="D402" s="13"/>
      <c r="E402" s="53">
        <v>0.67</v>
      </c>
      <c r="F402" s="64"/>
      <c r="G402" s="64"/>
      <c r="H402" s="64"/>
      <c r="I402" s="64"/>
    </row>
    <row r="403" spans="1:9" ht="28.5" x14ac:dyDescent="0.25">
      <c r="A403" s="34" t="s">
        <v>279</v>
      </c>
      <c r="B403" s="52" t="s">
        <v>93</v>
      </c>
      <c r="C403" s="58" t="s">
        <v>60</v>
      </c>
      <c r="D403" s="13"/>
      <c r="E403" s="53">
        <v>10</v>
      </c>
      <c r="F403" s="58" t="s">
        <v>290</v>
      </c>
      <c r="G403" s="70"/>
      <c r="H403" s="58" t="e">
        <f>E403*F403</f>
        <v>#VALUE!</v>
      </c>
      <c r="I403" s="64"/>
    </row>
    <row r="404" spans="1:9" x14ac:dyDescent="0.25">
      <c r="A404" s="34"/>
      <c r="B404" s="11" t="s">
        <v>92</v>
      </c>
      <c r="C404" s="12" t="s">
        <v>8</v>
      </c>
      <c r="D404" s="13">
        <f>16/1000</f>
        <v>1.6E-2</v>
      </c>
      <c r="E404" s="53">
        <v>0.16</v>
      </c>
      <c r="F404" s="95" t="s">
        <v>291</v>
      </c>
      <c r="G404" s="65" t="e">
        <f t="shared" ref="G404" si="82">E404*F404</f>
        <v>#VALUE!</v>
      </c>
      <c r="H404" s="64"/>
      <c r="I404" s="64"/>
    </row>
    <row r="405" spans="1:9" x14ac:dyDescent="0.25">
      <c r="A405" s="34" t="s">
        <v>280</v>
      </c>
      <c r="B405" s="52" t="s">
        <v>90</v>
      </c>
      <c r="C405" s="58" t="s">
        <v>60</v>
      </c>
      <c r="D405" s="13"/>
      <c r="E405" s="53">
        <v>10</v>
      </c>
      <c r="F405" s="58" t="s">
        <v>290</v>
      </c>
      <c r="G405" s="70"/>
      <c r="H405" s="58" t="e">
        <f>E405*F405</f>
        <v>#VALUE!</v>
      </c>
      <c r="I405" s="64"/>
    </row>
    <row r="406" spans="1:9" x14ac:dyDescent="0.25">
      <c r="A406" s="34"/>
      <c r="B406" s="11" t="s">
        <v>89</v>
      </c>
      <c r="C406" s="12" t="s">
        <v>88</v>
      </c>
      <c r="D406" s="13">
        <v>3</v>
      </c>
      <c r="E406" s="53">
        <v>30</v>
      </c>
      <c r="F406" s="95" t="s">
        <v>291</v>
      </c>
      <c r="G406" s="65" t="e">
        <f t="shared" ref="G406" si="83">E406*F406</f>
        <v>#VALUE!</v>
      </c>
      <c r="H406" s="64"/>
      <c r="I406" s="64"/>
    </row>
    <row r="407" spans="1:9" x14ac:dyDescent="0.25">
      <c r="A407" s="35" t="s">
        <v>281</v>
      </c>
      <c r="B407" s="70" t="s">
        <v>86</v>
      </c>
      <c r="C407" s="58" t="s">
        <v>15</v>
      </c>
      <c r="D407" s="13"/>
      <c r="E407" s="53">
        <v>0</v>
      </c>
      <c r="F407" s="58" t="s">
        <v>290</v>
      </c>
      <c r="G407" s="70"/>
      <c r="H407" s="58" t="e">
        <f>E407*F407</f>
        <v>#VALUE!</v>
      </c>
      <c r="I407" s="64"/>
    </row>
    <row r="408" spans="1:9" x14ac:dyDescent="0.25">
      <c r="A408" s="34"/>
      <c r="B408" s="51" t="s">
        <v>85</v>
      </c>
      <c r="C408" s="12" t="s">
        <v>15</v>
      </c>
      <c r="D408" s="13">
        <v>1.1000000000000001</v>
      </c>
      <c r="E408" s="53">
        <v>0</v>
      </c>
      <c r="F408" s="95" t="s">
        <v>291</v>
      </c>
      <c r="G408" s="65" t="e">
        <f t="shared" ref="G408" si="84">E408*F408</f>
        <v>#VALUE!</v>
      </c>
      <c r="H408" s="64"/>
      <c r="I408" s="64"/>
    </row>
    <row r="409" spans="1:9" x14ac:dyDescent="0.25">
      <c r="A409" s="34" t="s">
        <v>282</v>
      </c>
      <c r="B409" s="52" t="s">
        <v>265</v>
      </c>
      <c r="C409" s="77" t="s">
        <v>15</v>
      </c>
      <c r="D409" s="13"/>
      <c r="E409" s="53">
        <v>30.75</v>
      </c>
      <c r="F409" s="58" t="s">
        <v>290</v>
      </c>
      <c r="G409" s="70"/>
      <c r="H409" s="58" t="e">
        <f>E409*F409</f>
        <v>#VALUE!</v>
      </c>
      <c r="I409" s="64"/>
    </row>
    <row r="410" spans="1:9" x14ac:dyDescent="0.25">
      <c r="A410" s="34"/>
      <c r="B410" s="11" t="s">
        <v>55</v>
      </c>
      <c r="C410" s="46" t="s">
        <v>15</v>
      </c>
      <c r="D410" s="13">
        <v>1.0149999999999999</v>
      </c>
      <c r="E410" s="50">
        <f>E409*D410</f>
        <v>31.211249999999996</v>
      </c>
      <c r="F410" s="95" t="s">
        <v>291</v>
      </c>
      <c r="G410" s="65" t="e">
        <f t="shared" ref="G410:G422" si="85">E410*F410</f>
        <v>#VALUE!</v>
      </c>
      <c r="H410" s="63"/>
      <c r="I410" s="63"/>
    </row>
    <row r="411" spans="1:9" x14ac:dyDescent="0.25">
      <c r="A411" s="35"/>
      <c r="B411" s="11" t="s">
        <v>54</v>
      </c>
      <c r="C411" s="12" t="s">
        <v>8</v>
      </c>
      <c r="D411" s="13">
        <v>1.0549999999999999</v>
      </c>
      <c r="E411" s="50">
        <v>2.2559999999999998</v>
      </c>
      <c r="F411" s="95" t="s">
        <v>291</v>
      </c>
      <c r="G411" s="65" t="e">
        <f t="shared" si="85"/>
        <v>#VALUE!</v>
      </c>
      <c r="H411" s="63"/>
      <c r="I411" s="63"/>
    </row>
    <row r="412" spans="1:9" x14ac:dyDescent="0.25">
      <c r="A412" s="35"/>
      <c r="B412" s="11" t="s">
        <v>43</v>
      </c>
      <c r="C412" s="12" t="s">
        <v>8</v>
      </c>
      <c r="D412" s="13">
        <v>1.0549999999999999</v>
      </c>
      <c r="E412" s="50">
        <v>1.78</v>
      </c>
      <c r="F412" s="95" t="s">
        <v>291</v>
      </c>
      <c r="G412" s="65" t="e">
        <f t="shared" si="85"/>
        <v>#VALUE!</v>
      </c>
      <c r="H412" s="63"/>
      <c r="I412" s="63"/>
    </row>
    <row r="413" spans="1:9" x14ac:dyDescent="0.25">
      <c r="A413" s="34"/>
      <c r="B413" s="11" t="s">
        <v>35</v>
      </c>
      <c r="C413" s="12" t="s">
        <v>8</v>
      </c>
      <c r="D413" s="13">
        <v>1.0549999999999999</v>
      </c>
      <c r="E413" s="50">
        <v>7.88</v>
      </c>
      <c r="F413" s="95" t="s">
        <v>291</v>
      </c>
      <c r="G413" s="65" t="e">
        <f t="shared" si="85"/>
        <v>#VALUE!</v>
      </c>
      <c r="H413" s="63"/>
      <c r="I413" s="63"/>
    </row>
    <row r="414" spans="1:9" x14ac:dyDescent="0.25">
      <c r="A414" s="34"/>
      <c r="B414" s="11" t="s">
        <v>36</v>
      </c>
      <c r="C414" s="12" t="s">
        <v>8</v>
      </c>
      <c r="D414" s="13">
        <v>1.0549999999999999</v>
      </c>
      <c r="E414" s="50">
        <v>0.69</v>
      </c>
      <c r="F414" s="95" t="s">
        <v>291</v>
      </c>
      <c r="G414" s="65" t="e">
        <f t="shared" si="85"/>
        <v>#VALUE!</v>
      </c>
      <c r="H414" s="63"/>
      <c r="I414" s="63"/>
    </row>
    <row r="415" spans="1:9" x14ac:dyDescent="0.25">
      <c r="A415" s="35"/>
      <c r="B415" s="11" t="s">
        <v>37</v>
      </c>
      <c r="C415" s="12" t="s">
        <v>8</v>
      </c>
      <c r="D415" s="13">
        <v>1.0549999999999999</v>
      </c>
      <c r="E415" s="50">
        <v>0</v>
      </c>
      <c r="F415" s="95" t="s">
        <v>291</v>
      </c>
      <c r="G415" s="65" t="e">
        <f t="shared" si="85"/>
        <v>#VALUE!</v>
      </c>
      <c r="H415" s="63"/>
      <c r="I415" s="63"/>
    </row>
    <row r="416" spans="1:9" x14ac:dyDescent="0.25">
      <c r="A416" s="34"/>
      <c r="B416" s="11" t="s">
        <v>38</v>
      </c>
      <c r="C416" s="12" t="s">
        <v>8</v>
      </c>
      <c r="D416" s="13">
        <v>1.0549999999999999</v>
      </c>
      <c r="E416" s="50">
        <v>3.06</v>
      </c>
      <c r="F416" s="95" t="s">
        <v>291</v>
      </c>
      <c r="G416" s="65" t="e">
        <f t="shared" si="85"/>
        <v>#VALUE!</v>
      </c>
      <c r="H416" s="63"/>
      <c r="I416" s="63"/>
    </row>
    <row r="417" spans="1:9" x14ac:dyDescent="0.25">
      <c r="A417" s="34"/>
      <c r="B417" s="11" t="s">
        <v>39</v>
      </c>
      <c r="C417" s="12" t="s">
        <v>8</v>
      </c>
      <c r="D417" s="13">
        <v>1.0549999999999999</v>
      </c>
      <c r="E417" s="50">
        <v>5</v>
      </c>
      <c r="F417" s="95" t="s">
        <v>291</v>
      </c>
      <c r="G417" s="65" t="e">
        <f t="shared" si="85"/>
        <v>#VALUE!</v>
      </c>
      <c r="H417" s="63"/>
      <c r="I417" s="63"/>
    </row>
    <row r="418" spans="1:9" x14ac:dyDescent="0.25">
      <c r="A418" s="34"/>
      <c r="B418" s="11" t="s">
        <v>41</v>
      </c>
      <c r="C418" s="12" t="s">
        <v>8</v>
      </c>
      <c r="D418" s="13">
        <v>1.0549999999999999</v>
      </c>
      <c r="E418" s="50">
        <v>4</v>
      </c>
      <c r="F418" s="95" t="s">
        <v>291</v>
      </c>
      <c r="G418" s="65" t="e">
        <f t="shared" si="85"/>
        <v>#VALUE!</v>
      </c>
      <c r="H418" s="63"/>
      <c r="I418" s="63"/>
    </row>
    <row r="419" spans="1:9" x14ac:dyDescent="0.25">
      <c r="A419" s="34"/>
      <c r="B419" s="11" t="s">
        <v>82</v>
      </c>
      <c r="C419" s="12" t="s">
        <v>8</v>
      </c>
      <c r="D419" s="13">
        <v>1.0549999999999999</v>
      </c>
      <c r="E419" s="50">
        <v>3</v>
      </c>
      <c r="F419" s="95" t="s">
        <v>291</v>
      </c>
      <c r="G419" s="65" t="e">
        <f t="shared" si="85"/>
        <v>#VALUE!</v>
      </c>
      <c r="H419" s="63"/>
      <c r="I419" s="63"/>
    </row>
    <row r="420" spans="1:9" x14ac:dyDescent="0.25">
      <c r="A420" s="34"/>
      <c r="B420" s="11" t="s">
        <v>75</v>
      </c>
      <c r="C420" s="12" t="s">
        <v>8</v>
      </c>
      <c r="D420" s="13">
        <v>1.0549999999999999</v>
      </c>
      <c r="E420" s="50">
        <v>0</v>
      </c>
      <c r="F420" s="95" t="s">
        <v>291</v>
      </c>
      <c r="G420" s="65" t="e">
        <f t="shared" si="85"/>
        <v>#VALUE!</v>
      </c>
      <c r="H420" s="63"/>
      <c r="I420" s="63"/>
    </row>
    <row r="421" spans="1:9" x14ac:dyDescent="0.25">
      <c r="A421" s="34"/>
      <c r="B421" s="11" t="s">
        <v>74</v>
      </c>
      <c r="C421" s="12" t="s">
        <v>8</v>
      </c>
      <c r="D421" s="13">
        <v>1.0549999999999999</v>
      </c>
      <c r="E421" s="50">
        <v>0</v>
      </c>
      <c r="F421" s="95" t="s">
        <v>291</v>
      </c>
      <c r="G421" s="65" t="e">
        <f t="shared" si="85"/>
        <v>#VALUE!</v>
      </c>
      <c r="H421" s="63"/>
      <c r="I421" s="63"/>
    </row>
    <row r="422" spans="1:9" x14ac:dyDescent="0.25">
      <c r="A422" s="34"/>
      <c r="B422" s="11" t="s">
        <v>103</v>
      </c>
      <c r="C422" s="12" t="s">
        <v>8</v>
      </c>
      <c r="D422" s="13">
        <v>1.0549999999999999</v>
      </c>
      <c r="E422" s="50">
        <v>0</v>
      </c>
      <c r="F422" s="95" t="s">
        <v>291</v>
      </c>
      <c r="G422" s="65" t="e">
        <f t="shared" si="85"/>
        <v>#VALUE!</v>
      </c>
      <c r="H422" s="63"/>
      <c r="I422" s="63"/>
    </row>
    <row r="423" spans="1:9" x14ac:dyDescent="0.25">
      <c r="A423" s="56" t="s">
        <v>73</v>
      </c>
      <c r="B423" s="82" t="s">
        <v>72</v>
      </c>
      <c r="C423" s="82"/>
      <c r="D423" s="82"/>
      <c r="E423" s="89"/>
      <c r="F423" s="67"/>
      <c r="G423" s="69"/>
      <c r="H423" s="67"/>
      <c r="I423" s="89"/>
    </row>
    <row r="424" spans="1:9" x14ac:dyDescent="0.25">
      <c r="A424" s="34" t="s">
        <v>71</v>
      </c>
      <c r="B424" s="70" t="s">
        <v>70</v>
      </c>
      <c r="C424" s="58" t="s">
        <v>15</v>
      </c>
      <c r="D424" s="13"/>
      <c r="E424" s="53">
        <f>27.36*0.2+27.2*0.2</f>
        <v>10.912000000000001</v>
      </c>
      <c r="F424" s="58" t="s">
        <v>290</v>
      </c>
      <c r="G424" s="70"/>
      <c r="H424" s="58" t="e">
        <f>E424*F424</f>
        <v>#VALUE!</v>
      </c>
      <c r="I424" s="64"/>
    </row>
    <row r="425" spans="1:9" x14ac:dyDescent="0.25">
      <c r="A425" s="34"/>
      <c r="B425" s="11" t="s">
        <v>55</v>
      </c>
      <c r="C425" s="46" t="s">
        <v>15</v>
      </c>
      <c r="D425" s="13">
        <v>1.0149999999999999</v>
      </c>
      <c r="E425" s="47">
        <f>E424*1.015</f>
        <v>11.07568</v>
      </c>
      <c r="F425" s="95" t="s">
        <v>291</v>
      </c>
      <c r="G425" s="65" t="e">
        <f t="shared" ref="G425:G430" si="86">E425*F425</f>
        <v>#VALUE!</v>
      </c>
      <c r="H425" s="65"/>
      <c r="I425" s="65"/>
    </row>
    <row r="426" spans="1:9" x14ac:dyDescent="0.25">
      <c r="A426" s="34"/>
      <c r="B426" s="11" t="s">
        <v>54</v>
      </c>
      <c r="C426" s="12" t="s">
        <v>8</v>
      </c>
      <c r="D426" s="13">
        <v>1.0549999999999999</v>
      </c>
      <c r="E426" s="47">
        <v>0.2</v>
      </c>
      <c r="F426" s="95" t="s">
        <v>291</v>
      </c>
      <c r="G426" s="65" t="e">
        <f t="shared" si="86"/>
        <v>#VALUE!</v>
      </c>
      <c r="H426" s="65"/>
      <c r="I426" s="65"/>
    </row>
    <row r="427" spans="1:9" x14ac:dyDescent="0.25">
      <c r="A427" s="34"/>
      <c r="B427" s="11" t="s">
        <v>36</v>
      </c>
      <c r="C427" s="12" t="s">
        <v>8</v>
      </c>
      <c r="D427" s="13">
        <v>1.0549999999999999</v>
      </c>
      <c r="E427" s="47">
        <v>0.9</v>
      </c>
      <c r="F427" s="95" t="s">
        <v>291</v>
      </c>
      <c r="G427" s="65" t="e">
        <f t="shared" si="86"/>
        <v>#VALUE!</v>
      </c>
      <c r="H427" s="65"/>
      <c r="I427" s="65"/>
    </row>
    <row r="428" spans="1:9" x14ac:dyDescent="0.25">
      <c r="A428" s="34"/>
      <c r="B428" s="11" t="s">
        <v>37</v>
      </c>
      <c r="C428" s="12" t="s">
        <v>8</v>
      </c>
      <c r="D428" s="13">
        <v>1.0549999999999999</v>
      </c>
      <c r="E428" s="47">
        <v>1</v>
      </c>
      <c r="F428" s="95" t="s">
        <v>291</v>
      </c>
      <c r="G428" s="65" t="e">
        <f t="shared" si="86"/>
        <v>#VALUE!</v>
      </c>
      <c r="H428" s="65"/>
      <c r="I428" s="65"/>
    </row>
    <row r="429" spans="1:9" x14ac:dyDescent="0.25">
      <c r="A429" s="34"/>
      <c r="B429" s="11" t="s">
        <v>38</v>
      </c>
      <c r="C429" s="12" t="s">
        <v>8</v>
      </c>
      <c r="D429" s="13">
        <v>1.0549999999999999</v>
      </c>
      <c r="E429" s="47">
        <v>1.65</v>
      </c>
      <c r="F429" s="95" t="s">
        <v>291</v>
      </c>
      <c r="G429" s="65" t="e">
        <f t="shared" si="86"/>
        <v>#VALUE!</v>
      </c>
      <c r="H429" s="65"/>
      <c r="I429" s="65"/>
    </row>
    <row r="430" spans="1:9" x14ac:dyDescent="0.25">
      <c r="A430" s="34"/>
      <c r="B430" s="11" t="s">
        <v>39</v>
      </c>
      <c r="C430" s="12" t="s">
        <v>8</v>
      </c>
      <c r="D430" s="13">
        <v>1.0549999999999999</v>
      </c>
      <c r="E430" s="47">
        <v>0.9</v>
      </c>
      <c r="F430" s="95" t="s">
        <v>291</v>
      </c>
      <c r="G430" s="65" t="e">
        <f t="shared" si="86"/>
        <v>#VALUE!</v>
      </c>
      <c r="H430" s="65"/>
      <c r="I430" s="65"/>
    </row>
    <row r="431" spans="1:9" x14ac:dyDescent="0.25">
      <c r="A431" s="56" t="s">
        <v>69</v>
      </c>
      <c r="B431" s="82" t="s">
        <v>266</v>
      </c>
      <c r="C431" s="82"/>
      <c r="D431" s="82"/>
      <c r="E431" s="89"/>
      <c r="F431" s="67"/>
      <c r="G431" s="69"/>
      <c r="H431" s="67"/>
      <c r="I431" s="89"/>
    </row>
    <row r="432" spans="1:9" x14ac:dyDescent="0.25">
      <c r="A432" s="34" t="s">
        <v>283</v>
      </c>
      <c r="B432" s="70" t="s">
        <v>267</v>
      </c>
      <c r="C432" s="58" t="s">
        <v>15</v>
      </c>
      <c r="D432" s="13"/>
      <c r="E432" s="53">
        <f>166.5*2.45*0.2+28.25*0.2*2.45+85.35*0.2*2.45+96.9*0.2*2.45</f>
        <v>184.73000000000002</v>
      </c>
      <c r="F432" s="58" t="s">
        <v>290</v>
      </c>
      <c r="G432" s="70"/>
      <c r="H432" s="58" t="e">
        <f>E432*F432</f>
        <v>#VALUE!</v>
      </c>
      <c r="I432" s="64"/>
    </row>
    <row r="433" spans="1:9" x14ac:dyDescent="0.25">
      <c r="A433" s="34"/>
      <c r="B433" s="11" t="s">
        <v>55</v>
      </c>
      <c r="C433" s="46" t="s">
        <v>15</v>
      </c>
      <c r="D433" s="13">
        <v>1.0149999999999999</v>
      </c>
      <c r="E433" s="50">
        <f>E432*1.015</f>
        <v>187.50094999999999</v>
      </c>
      <c r="F433" s="95" t="s">
        <v>291</v>
      </c>
      <c r="G433" s="65" t="e">
        <f t="shared" ref="G433:G445" si="87">E433*F433</f>
        <v>#VALUE!</v>
      </c>
      <c r="H433" s="63"/>
      <c r="I433" s="63"/>
    </row>
    <row r="434" spans="1:9" x14ac:dyDescent="0.25">
      <c r="A434" s="34"/>
      <c r="B434" s="11" t="s">
        <v>54</v>
      </c>
      <c r="C434" s="12" t="s">
        <v>8</v>
      </c>
      <c r="D434" s="13">
        <v>1.0549999999999999</v>
      </c>
      <c r="E434" s="50">
        <v>8.5</v>
      </c>
      <c r="F434" s="95" t="s">
        <v>291</v>
      </c>
      <c r="G434" s="65" t="e">
        <f t="shared" si="87"/>
        <v>#VALUE!</v>
      </c>
      <c r="H434" s="65"/>
      <c r="I434" s="65"/>
    </row>
    <row r="435" spans="1:9" x14ac:dyDescent="0.25">
      <c r="A435" s="34"/>
      <c r="B435" s="11" t="s">
        <v>43</v>
      </c>
      <c r="C435" s="12" t="s">
        <v>8</v>
      </c>
      <c r="D435" s="13">
        <v>1.0549999999999999</v>
      </c>
      <c r="E435" s="50">
        <v>10.7</v>
      </c>
      <c r="F435" s="95" t="s">
        <v>291</v>
      </c>
      <c r="G435" s="65" t="e">
        <f t="shared" si="87"/>
        <v>#VALUE!</v>
      </c>
      <c r="H435" s="65"/>
      <c r="I435" s="65"/>
    </row>
    <row r="436" spans="1:9" x14ac:dyDescent="0.25">
      <c r="A436" s="34"/>
      <c r="B436" s="11" t="s">
        <v>35</v>
      </c>
      <c r="C436" s="12" t="s">
        <v>8</v>
      </c>
      <c r="D436" s="13">
        <v>1.0549999999999999</v>
      </c>
      <c r="E436" s="50">
        <v>42.3</v>
      </c>
      <c r="F436" s="95" t="s">
        <v>291</v>
      </c>
      <c r="G436" s="65" t="e">
        <f t="shared" si="87"/>
        <v>#VALUE!</v>
      </c>
      <c r="H436" s="65"/>
      <c r="I436" s="65"/>
    </row>
    <row r="437" spans="1:9" x14ac:dyDescent="0.25">
      <c r="A437" s="34"/>
      <c r="B437" s="11" t="s">
        <v>36</v>
      </c>
      <c r="C437" s="12" t="s">
        <v>8</v>
      </c>
      <c r="D437" s="13">
        <v>1.0549999999999999</v>
      </c>
      <c r="E437" s="50">
        <v>4.1449999999999996</v>
      </c>
      <c r="F437" s="95" t="s">
        <v>291</v>
      </c>
      <c r="G437" s="65" t="e">
        <f t="shared" si="87"/>
        <v>#VALUE!</v>
      </c>
      <c r="H437" s="65"/>
      <c r="I437" s="65"/>
    </row>
    <row r="438" spans="1:9" x14ac:dyDescent="0.25">
      <c r="A438" s="34"/>
      <c r="B438" s="11" t="s">
        <v>37</v>
      </c>
      <c r="C438" s="12" t="s">
        <v>8</v>
      </c>
      <c r="D438" s="13">
        <v>1.0549999999999999</v>
      </c>
      <c r="E438" s="50">
        <v>0</v>
      </c>
      <c r="F438" s="95" t="s">
        <v>291</v>
      </c>
      <c r="G438" s="65" t="e">
        <f t="shared" si="87"/>
        <v>#VALUE!</v>
      </c>
      <c r="H438" s="65"/>
      <c r="I438" s="65"/>
    </row>
    <row r="439" spans="1:9" x14ac:dyDescent="0.25">
      <c r="A439" s="34"/>
      <c r="B439" s="11" t="s">
        <v>38</v>
      </c>
      <c r="C439" s="12" t="s">
        <v>8</v>
      </c>
      <c r="D439" s="13">
        <v>1.0549999999999999</v>
      </c>
      <c r="E439" s="50">
        <v>18.3</v>
      </c>
      <c r="F439" s="95" t="s">
        <v>291</v>
      </c>
      <c r="G439" s="65" t="e">
        <f t="shared" si="87"/>
        <v>#VALUE!</v>
      </c>
      <c r="H439" s="65"/>
      <c r="I439" s="65"/>
    </row>
    <row r="440" spans="1:9" x14ac:dyDescent="0.25">
      <c r="A440" s="34"/>
      <c r="B440" s="11" t="s">
        <v>39</v>
      </c>
      <c r="C440" s="12" t="s">
        <v>8</v>
      </c>
      <c r="D440" s="13">
        <v>1.0549999999999999</v>
      </c>
      <c r="E440" s="50">
        <v>25</v>
      </c>
      <c r="F440" s="95" t="s">
        <v>291</v>
      </c>
      <c r="G440" s="65" t="e">
        <f t="shared" si="87"/>
        <v>#VALUE!</v>
      </c>
      <c r="H440" s="65"/>
      <c r="I440" s="65"/>
    </row>
    <row r="441" spans="1:9" x14ac:dyDescent="0.25">
      <c r="A441" s="34"/>
      <c r="B441" s="11" t="s">
        <v>41</v>
      </c>
      <c r="C441" s="12" t="s">
        <v>8</v>
      </c>
      <c r="D441" s="13">
        <v>1.0549999999999999</v>
      </c>
      <c r="E441" s="50">
        <v>20</v>
      </c>
      <c r="F441" s="95" t="s">
        <v>291</v>
      </c>
      <c r="G441" s="65" t="e">
        <f t="shared" si="87"/>
        <v>#VALUE!</v>
      </c>
      <c r="H441" s="65"/>
      <c r="I441" s="65"/>
    </row>
    <row r="442" spans="1:9" x14ac:dyDescent="0.25">
      <c r="A442" s="34"/>
      <c r="B442" s="11" t="s">
        <v>82</v>
      </c>
      <c r="C442" s="12" t="s">
        <v>8</v>
      </c>
      <c r="D442" s="13">
        <v>1.0549999999999999</v>
      </c>
      <c r="E442" s="50">
        <v>10</v>
      </c>
      <c r="F442" s="95" t="s">
        <v>291</v>
      </c>
      <c r="G442" s="65" t="e">
        <f t="shared" si="87"/>
        <v>#VALUE!</v>
      </c>
      <c r="H442" s="65"/>
      <c r="I442" s="65"/>
    </row>
    <row r="443" spans="1:9" x14ac:dyDescent="0.25">
      <c r="A443" s="34"/>
      <c r="B443" s="11" t="s">
        <v>75</v>
      </c>
      <c r="C443" s="12" t="s">
        <v>8</v>
      </c>
      <c r="D443" s="13">
        <v>1.0549999999999999</v>
      </c>
      <c r="E443" s="50">
        <v>0</v>
      </c>
      <c r="F443" s="95" t="s">
        <v>291</v>
      </c>
      <c r="G443" s="65" t="e">
        <f t="shared" si="87"/>
        <v>#VALUE!</v>
      </c>
      <c r="H443" s="65"/>
      <c r="I443" s="65"/>
    </row>
    <row r="444" spans="1:9" x14ac:dyDescent="0.25">
      <c r="A444" s="34"/>
      <c r="B444" s="11" t="s">
        <v>74</v>
      </c>
      <c r="C444" s="12" t="s">
        <v>8</v>
      </c>
      <c r="D444" s="13">
        <v>1.0549999999999999</v>
      </c>
      <c r="E444" s="50">
        <v>0</v>
      </c>
      <c r="F444" s="95" t="s">
        <v>291</v>
      </c>
      <c r="G444" s="65" t="e">
        <f t="shared" si="87"/>
        <v>#VALUE!</v>
      </c>
      <c r="H444" s="65"/>
      <c r="I444" s="65"/>
    </row>
    <row r="445" spans="1:9" x14ac:dyDescent="0.25">
      <c r="A445" s="34"/>
      <c r="B445" s="11" t="s">
        <v>103</v>
      </c>
      <c r="C445" s="12" t="s">
        <v>8</v>
      </c>
      <c r="D445" s="13">
        <v>1.0549999999999999</v>
      </c>
      <c r="E445" s="50">
        <v>0</v>
      </c>
      <c r="F445" s="95" t="s">
        <v>291</v>
      </c>
      <c r="G445" s="65" t="e">
        <f t="shared" si="87"/>
        <v>#VALUE!</v>
      </c>
      <c r="H445" s="65"/>
      <c r="I445" s="65"/>
    </row>
    <row r="446" spans="1:9" x14ac:dyDescent="0.25">
      <c r="A446" s="56" t="s">
        <v>68</v>
      </c>
      <c r="B446" s="82" t="s">
        <v>67</v>
      </c>
      <c r="C446" s="82"/>
      <c r="D446" s="82"/>
      <c r="E446" s="89"/>
      <c r="F446" s="67"/>
      <c r="G446" s="69"/>
      <c r="H446" s="67"/>
      <c r="I446" s="89"/>
    </row>
    <row r="447" spans="1:9" x14ac:dyDescent="0.25">
      <c r="A447" s="34" t="s">
        <v>66</v>
      </c>
      <c r="B447" s="52" t="s">
        <v>65</v>
      </c>
      <c r="C447" s="58" t="s">
        <v>60</v>
      </c>
      <c r="D447" s="13"/>
      <c r="E447" s="90">
        <f>1+1+2+2+4+2+2+2+2+2+2+2+2</f>
        <v>26</v>
      </c>
      <c r="F447" s="58" t="s">
        <v>290</v>
      </c>
      <c r="G447" s="70"/>
      <c r="H447" s="58" t="e">
        <f>E447*F447</f>
        <v>#VALUE!</v>
      </c>
      <c r="I447" s="91"/>
    </row>
    <row r="448" spans="1:9" x14ac:dyDescent="0.25">
      <c r="A448" s="34"/>
      <c r="B448" s="11" t="s">
        <v>64</v>
      </c>
      <c r="C448" s="12" t="s">
        <v>60</v>
      </c>
      <c r="D448" s="13"/>
      <c r="E448" s="50">
        <v>4</v>
      </c>
      <c r="F448" s="95" t="s">
        <v>291</v>
      </c>
      <c r="G448" s="65" t="e">
        <f t="shared" ref="G448:G451" si="88">E448*F448</f>
        <v>#VALUE!</v>
      </c>
      <c r="H448" s="63"/>
      <c r="I448" s="63"/>
    </row>
    <row r="449" spans="1:9" x14ac:dyDescent="0.25">
      <c r="A449" s="34"/>
      <c r="B449" s="11" t="s">
        <v>63</v>
      </c>
      <c r="C449" s="12" t="s">
        <v>60</v>
      </c>
      <c r="D449" s="13"/>
      <c r="E449" s="50">
        <f>26-4-2-2</f>
        <v>18</v>
      </c>
      <c r="F449" s="95" t="s">
        <v>291</v>
      </c>
      <c r="G449" s="65" t="e">
        <f t="shared" si="88"/>
        <v>#VALUE!</v>
      </c>
      <c r="H449" s="63"/>
      <c r="I449" s="63"/>
    </row>
    <row r="450" spans="1:9" x14ac:dyDescent="0.25">
      <c r="A450" s="34"/>
      <c r="B450" s="11" t="s">
        <v>62</v>
      </c>
      <c r="C450" s="12" t="s">
        <v>60</v>
      </c>
      <c r="D450" s="13"/>
      <c r="E450" s="50">
        <v>2</v>
      </c>
      <c r="F450" s="95" t="s">
        <v>291</v>
      </c>
      <c r="G450" s="65" t="e">
        <f t="shared" si="88"/>
        <v>#VALUE!</v>
      </c>
      <c r="H450" s="63"/>
      <c r="I450" s="63"/>
    </row>
    <row r="451" spans="1:9" x14ac:dyDescent="0.25">
      <c r="A451" s="34"/>
      <c r="B451" s="11" t="s">
        <v>61</v>
      </c>
      <c r="C451" s="12" t="s">
        <v>60</v>
      </c>
      <c r="D451" s="13"/>
      <c r="E451" s="50">
        <v>2</v>
      </c>
      <c r="F451" s="95" t="s">
        <v>291</v>
      </c>
      <c r="G451" s="65" t="e">
        <f t="shared" si="88"/>
        <v>#VALUE!</v>
      </c>
      <c r="H451" s="63"/>
      <c r="I451" s="63"/>
    </row>
    <row r="452" spans="1:9" x14ac:dyDescent="0.25">
      <c r="A452" s="56" t="s">
        <v>59</v>
      </c>
      <c r="B452" s="82" t="s">
        <v>58</v>
      </c>
      <c r="C452" s="82"/>
      <c r="D452" s="82"/>
      <c r="E452" s="89"/>
      <c r="F452" s="67"/>
      <c r="G452" s="69"/>
      <c r="H452" s="67"/>
      <c r="I452" s="89"/>
    </row>
    <row r="453" spans="1:9" x14ac:dyDescent="0.25">
      <c r="A453" s="34" t="s">
        <v>57</v>
      </c>
      <c r="B453" s="52" t="s">
        <v>56</v>
      </c>
      <c r="C453" s="58" t="s">
        <v>15</v>
      </c>
      <c r="D453" s="13"/>
      <c r="E453" s="88">
        <v>5.2119999999999997</v>
      </c>
      <c r="F453" s="58" t="s">
        <v>290</v>
      </c>
      <c r="G453" s="70"/>
      <c r="H453" s="58" t="e">
        <f>E453*F453</f>
        <v>#VALUE!</v>
      </c>
      <c r="I453" s="92"/>
    </row>
    <row r="454" spans="1:9" x14ac:dyDescent="0.25">
      <c r="A454" s="34"/>
      <c r="B454" s="11" t="s">
        <v>55</v>
      </c>
      <c r="C454" s="46" t="s">
        <v>15</v>
      </c>
      <c r="D454" s="13">
        <v>1.0149999999999999</v>
      </c>
      <c r="E454" s="50">
        <v>5.29</v>
      </c>
      <c r="F454" s="95" t="s">
        <v>291</v>
      </c>
      <c r="G454" s="65" t="e">
        <f t="shared" ref="G454:G456" si="89">E454*F454</f>
        <v>#VALUE!</v>
      </c>
      <c r="H454" s="63"/>
      <c r="I454" s="63"/>
    </row>
    <row r="455" spans="1:9" x14ac:dyDescent="0.25">
      <c r="A455" s="34"/>
      <c r="B455" s="11" t="s">
        <v>54</v>
      </c>
      <c r="C455" s="12" t="s">
        <v>8</v>
      </c>
      <c r="D455" s="13">
        <v>1.0549999999999999</v>
      </c>
      <c r="E455" s="47">
        <v>3.5999999999999997E-2</v>
      </c>
      <c r="F455" s="95" t="s">
        <v>291</v>
      </c>
      <c r="G455" s="65" t="e">
        <f t="shared" si="89"/>
        <v>#VALUE!</v>
      </c>
      <c r="H455" s="65"/>
      <c r="I455" s="65"/>
    </row>
    <row r="456" spans="1:9" x14ac:dyDescent="0.25">
      <c r="A456" s="34"/>
      <c r="B456" s="11" t="s">
        <v>36</v>
      </c>
      <c r="C456" s="12" t="s">
        <v>8</v>
      </c>
      <c r="D456" s="13">
        <v>1.0549999999999999</v>
      </c>
      <c r="E456" s="47">
        <v>0.52300000000000002</v>
      </c>
      <c r="F456" s="95" t="s">
        <v>291</v>
      </c>
      <c r="G456" s="65" t="e">
        <f t="shared" si="89"/>
        <v>#VALUE!</v>
      </c>
      <c r="H456" s="65"/>
      <c r="I456" s="65"/>
    </row>
    <row r="457" spans="1:9" x14ac:dyDescent="0.25">
      <c r="A457" s="34"/>
      <c r="B457" s="52" t="s">
        <v>295</v>
      </c>
      <c r="C457" s="12" t="s">
        <v>15</v>
      </c>
      <c r="D457" s="13"/>
      <c r="E457" s="47">
        <f>E42+E57+E77+E111+E120+E142+E162+E196+E216+E231+E237+E258+E270+E285+E307+E313+E337+E349+E366+E387+E409+E424+E432+E453</f>
        <v>3662.3338399999998</v>
      </c>
      <c r="F457" s="95"/>
      <c r="G457" s="59" t="e">
        <f>SUM(G286:G456)</f>
        <v>#VALUE!</v>
      </c>
      <c r="H457" s="59" t="e">
        <f>SUM(H286:H456)</f>
        <v>#VALUE!</v>
      </c>
      <c r="I457" s="65"/>
    </row>
    <row r="458" spans="1:9" x14ac:dyDescent="0.25">
      <c r="A458" s="34"/>
      <c r="B458" s="59" t="s">
        <v>292</v>
      </c>
      <c r="C458" s="12"/>
      <c r="D458" s="13"/>
      <c r="E458" s="66"/>
      <c r="F458" s="96"/>
      <c r="G458" s="60" t="e">
        <f>G457+H457</f>
        <v>#VALUE!</v>
      </c>
      <c r="H458" s="60"/>
      <c r="I458" s="96"/>
    </row>
    <row r="459" spans="1:9" x14ac:dyDescent="0.25">
      <c r="A459" s="34"/>
      <c r="B459" s="93" t="s">
        <v>293</v>
      </c>
      <c r="C459" s="12"/>
      <c r="D459" s="13"/>
      <c r="E459" s="66"/>
      <c r="F459" s="96"/>
      <c r="G459" s="60" t="e">
        <f>G458/120*20</f>
        <v>#VALUE!</v>
      </c>
      <c r="H459" s="60"/>
      <c r="I459" s="96"/>
    </row>
    <row r="460" spans="1:9" x14ac:dyDescent="0.25">
      <c r="A460" s="34"/>
      <c r="B460" s="94" t="s">
        <v>294</v>
      </c>
      <c r="C460" s="12"/>
      <c r="D460" s="13"/>
      <c r="E460" s="66"/>
      <c r="F460" s="96"/>
      <c r="G460" s="96"/>
      <c r="H460" s="96"/>
      <c r="I460" s="96"/>
    </row>
    <row r="461" spans="1:9" ht="15.75" x14ac:dyDescent="0.25">
      <c r="A461" s="9"/>
      <c r="B461" s="25"/>
      <c r="C461" s="26"/>
      <c r="D461" s="23"/>
    </row>
    <row r="462" spans="1:9" ht="15.75" x14ac:dyDescent="0.25">
      <c r="A462" s="9"/>
      <c r="B462" s="25"/>
      <c r="C462" s="26"/>
      <c r="D462" s="23"/>
    </row>
    <row r="463" spans="1:9" ht="15.75" x14ac:dyDescent="0.25">
      <c r="A463" s="9"/>
      <c r="B463" s="25"/>
      <c r="C463" s="26"/>
      <c r="D463" s="23"/>
    </row>
    <row r="464" spans="1:9" ht="15.75" x14ac:dyDescent="0.25">
      <c r="A464" s="9"/>
      <c r="B464" s="25"/>
      <c r="C464" s="26"/>
      <c r="D464" s="23"/>
    </row>
    <row r="465" spans="1:9" ht="15.75" x14ac:dyDescent="0.25">
      <c r="A465" s="33" t="s">
        <v>53</v>
      </c>
      <c r="B465" s="27"/>
      <c r="C465" s="28"/>
      <c r="D465" s="17"/>
    </row>
    <row r="466" spans="1:9" ht="15.75" x14ac:dyDescent="0.25">
      <c r="A466" s="32"/>
      <c r="B466" s="29"/>
      <c r="C466" s="30"/>
      <c r="D466" s="17"/>
      <c r="E466" s="55"/>
      <c r="F466" s="10"/>
      <c r="G466" s="10"/>
      <c r="H466" s="10"/>
      <c r="I466" s="10"/>
    </row>
    <row r="467" spans="1:9" ht="15.75" x14ac:dyDescent="0.25">
      <c r="A467" s="32"/>
      <c r="B467" s="29"/>
      <c r="C467" s="30"/>
      <c r="D467" s="17"/>
      <c r="E467" s="55"/>
      <c r="F467" s="10"/>
      <c r="G467" s="10"/>
      <c r="H467" s="10"/>
      <c r="I467" s="10"/>
    </row>
  </sheetData>
  <autoFilter ref="A15:I456" xr:uid="{2B587908-F372-42B3-BB10-EC8BCED88820}"/>
  <mergeCells count="60">
    <mergeCell ref="B446:D446"/>
    <mergeCell ref="B452:D452"/>
    <mergeCell ref="B400:D400"/>
    <mergeCell ref="A401:A402"/>
    <mergeCell ref="B401:B402"/>
    <mergeCell ref="B423:D423"/>
    <mergeCell ref="B431:D431"/>
    <mergeCell ref="B357:D357"/>
    <mergeCell ref="A358:A359"/>
    <mergeCell ref="B358:B359"/>
    <mergeCell ref="B380:D380"/>
    <mergeCell ref="A381:A382"/>
    <mergeCell ref="B381:B382"/>
    <mergeCell ref="B330:D330"/>
    <mergeCell ref="A331:A332"/>
    <mergeCell ref="B331:B332"/>
    <mergeCell ref="B306:D306"/>
    <mergeCell ref="B324:B325"/>
    <mergeCell ref="A278:A279"/>
    <mergeCell ref="B278:B279"/>
    <mergeCell ref="B284:D284"/>
    <mergeCell ref="A300:A301"/>
    <mergeCell ref="B300:B301"/>
    <mergeCell ref="B215:D215"/>
    <mergeCell ref="A246:A247"/>
    <mergeCell ref="B246:B247"/>
    <mergeCell ref="B252:D252"/>
    <mergeCell ref="B257:D257"/>
    <mergeCell ref="B230:D230"/>
    <mergeCell ref="A211:D211"/>
    <mergeCell ref="B212:D212"/>
    <mergeCell ref="B133:D133"/>
    <mergeCell ref="A151:A152"/>
    <mergeCell ref="B151:B152"/>
    <mergeCell ref="B158:D158"/>
    <mergeCell ref="A159:A160"/>
    <mergeCell ref="B159:B160"/>
    <mergeCell ref="I15:I16"/>
    <mergeCell ref="D15:D16"/>
    <mergeCell ref="A14:B14"/>
    <mergeCell ref="A15:A16"/>
    <mergeCell ref="B15:B16"/>
    <mergeCell ref="C15:C16"/>
    <mergeCell ref="E15:E16"/>
    <mergeCell ref="G458:H458"/>
    <mergeCell ref="G459:H459"/>
    <mergeCell ref="A10:D10"/>
    <mergeCell ref="F15:F16"/>
    <mergeCell ref="G15:G16"/>
    <mergeCell ref="H15:H16"/>
    <mergeCell ref="A102:A103"/>
    <mergeCell ref="B102:B103"/>
    <mergeCell ref="B110:D110"/>
    <mergeCell ref="B117:D117"/>
    <mergeCell ref="B17:D17"/>
    <mergeCell ref="B22:D22"/>
    <mergeCell ref="A91:A92"/>
    <mergeCell ref="B91:B92"/>
    <mergeCell ref="B176:D176"/>
    <mergeCell ref="A208:A209"/>
  </mergeCells>
  <pageMargins left="0.7" right="0.7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монолит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Максим Сергеевич</dc:creator>
  <cp:lastModifiedBy>Савостян Елена Станиславовна</cp:lastModifiedBy>
  <cp:lastPrinted>2024-04-22T06:13:41Z</cp:lastPrinted>
  <dcterms:created xsi:type="dcterms:W3CDTF">2024-02-05T12:33:40Z</dcterms:created>
  <dcterms:modified xsi:type="dcterms:W3CDTF">2024-05-08T10:41:11Z</dcterms:modified>
</cp:coreProperties>
</file>